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Mark\Desktop\Zamówienia Publiczne\20. Gaz nr 20 - 2019\Internet - gaz\"/>
    </mc:Choice>
  </mc:AlternateContent>
  <bookViews>
    <workbookView xWindow="0" yWindow="0" windowWidth="24000" windowHeight="9135"/>
  </bookViews>
  <sheets>
    <sheet name="DZ - W-6A" sheetId="1" r:id="rId1"/>
    <sheet name="DZ-W-5" sheetId="2" r:id="rId2"/>
    <sheet name="SZP NR 1 W-6A" sheetId="3" r:id="rId3"/>
    <sheet name="GRAŻYNA -W-5" sheetId="4" r:id="rId4"/>
    <sheet name="KOTŁOWNIA W-5" sheetId="5" r:id="rId5"/>
    <sheet name="MARKIEWICZ W5" sheetId="6" r:id="rId6"/>
    <sheet name="ZPZ W-5" sheetId="7" r:id="rId7"/>
    <sheet name="MARKIEWICZ W -3.6" sheetId="8" r:id="rId8"/>
    <sheet name="BRISTOL W-3.6A" sheetId="9" r:id="rId9"/>
    <sheet name="GOŁEBNIK W-3.6A" sheetId="10" r:id="rId10"/>
    <sheet name="PUC OGÓŁEM ARKUSZ" sheetId="13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4" l="1"/>
  <c r="D10" i="1" l="1"/>
  <c r="D11" i="1" s="1"/>
  <c r="E9" i="1"/>
  <c r="G9" i="1" s="1"/>
  <c r="E12" i="1"/>
  <c r="G12" i="1" s="1"/>
  <c r="C9" i="13" l="1"/>
  <c r="C13" i="13" s="1"/>
  <c r="E14" i="10"/>
  <c r="G14" i="10" s="1"/>
  <c r="C11" i="10"/>
  <c r="E11" i="10" s="1"/>
  <c r="G11" i="10" s="1"/>
  <c r="E10" i="10"/>
  <c r="G10" i="10" s="1"/>
  <c r="C8" i="10"/>
  <c r="C9" i="10" s="1"/>
  <c r="E7" i="10"/>
  <c r="G7" i="10" s="1"/>
  <c r="E14" i="9"/>
  <c r="G14" i="9" s="1"/>
  <c r="C11" i="9"/>
  <c r="E11" i="9" s="1"/>
  <c r="G11" i="9" s="1"/>
  <c r="E10" i="9"/>
  <c r="G10" i="9" s="1"/>
  <c r="C8" i="9"/>
  <c r="C9" i="9" s="1"/>
  <c r="E9" i="9" s="1"/>
  <c r="E7" i="9"/>
  <c r="C14" i="7"/>
  <c r="E14" i="7"/>
  <c r="G14" i="7" s="1"/>
  <c r="C11" i="7"/>
  <c r="E10" i="7"/>
  <c r="G10" i="7" s="1"/>
  <c r="C8" i="7"/>
  <c r="C9" i="7" s="1"/>
  <c r="E7" i="7"/>
  <c r="G7" i="7" s="1"/>
  <c r="E14" i="8"/>
  <c r="G14" i="8" s="1"/>
  <c r="C11" i="8"/>
  <c r="E11" i="8" s="1"/>
  <c r="G11" i="8" s="1"/>
  <c r="E10" i="8"/>
  <c r="G10" i="8" s="1"/>
  <c r="C8" i="8"/>
  <c r="C9" i="8" s="1"/>
  <c r="E7" i="8"/>
  <c r="G7" i="8" s="1"/>
  <c r="C14" i="6"/>
  <c r="E14" i="6" s="1"/>
  <c r="G14" i="6" s="1"/>
  <c r="C11" i="6"/>
  <c r="E11" i="6" s="1"/>
  <c r="G11" i="6" s="1"/>
  <c r="E10" i="6"/>
  <c r="G10" i="6" s="1"/>
  <c r="C8" i="6"/>
  <c r="C9" i="6" s="1"/>
  <c r="E9" i="6" s="1"/>
  <c r="E7" i="6"/>
  <c r="C14" i="5"/>
  <c r="E14" i="5" s="1"/>
  <c r="G14" i="5" s="1"/>
  <c r="C11" i="5"/>
  <c r="E10" i="5"/>
  <c r="G10" i="5" s="1"/>
  <c r="C8" i="5"/>
  <c r="C9" i="5" s="1"/>
  <c r="E7" i="5"/>
  <c r="G7" i="5" s="1"/>
  <c r="C14" i="4"/>
  <c r="E14" i="4" s="1"/>
  <c r="G14" i="4" s="1"/>
  <c r="C11" i="4"/>
  <c r="E10" i="4"/>
  <c r="G10" i="4" s="1"/>
  <c r="C9" i="4"/>
  <c r="E9" i="4" s="1"/>
  <c r="E7" i="4"/>
  <c r="C14" i="3"/>
  <c r="E14" i="3" s="1"/>
  <c r="G14" i="3" s="1"/>
  <c r="C11" i="3"/>
  <c r="E11" i="3" s="1"/>
  <c r="G11" i="3" s="1"/>
  <c r="E10" i="3"/>
  <c r="G10" i="3" s="1"/>
  <c r="C8" i="3"/>
  <c r="C9" i="3" s="1"/>
  <c r="E7" i="3"/>
  <c r="G7" i="3" s="1"/>
  <c r="C14" i="2"/>
  <c r="E14" i="2" s="1"/>
  <c r="G14" i="2" s="1"/>
  <c r="C11" i="2"/>
  <c r="E11" i="2" s="1"/>
  <c r="G11" i="2" s="1"/>
  <c r="E10" i="2"/>
  <c r="G10" i="2" s="1"/>
  <c r="C8" i="2"/>
  <c r="C9" i="2" s="1"/>
  <c r="E7" i="2"/>
  <c r="C16" i="1"/>
  <c r="C13" i="1"/>
  <c r="E13" i="1" s="1"/>
  <c r="G13" i="1" s="1"/>
  <c r="C10" i="1"/>
  <c r="E10" i="1" s="1"/>
  <c r="G10" i="1" s="1"/>
  <c r="C14" i="1" l="1"/>
  <c r="E14" i="1" s="1"/>
  <c r="G14" i="1" s="1"/>
  <c r="C16" i="13"/>
  <c r="E16" i="1"/>
  <c r="G16" i="1" s="1"/>
  <c r="E18" i="1"/>
  <c r="G18" i="1" s="1"/>
  <c r="E19" i="1"/>
  <c r="G19" i="1" s="1"/>
  <c r="C15" i="1"/>
  <c r="E15" i="1" s="1"/>
  <c r="G15" i="1" s="1"/>
  <c r="C11" i="1"/>
  <c r="E11" i="1" s="1"/>
  <c r="E9" i="2"/>
  <c r="G9" i="2" s="1"/>
  <c r="E9" i="3"/>
  <c r="E9" i="5"/>
  <c r="G9" i="5" s="1"/>
  <c r="C14" i="13"/>
  <c r="C15" i="13" s="1"/>
  <c r="C10" i="13"/>
  <c r="C11" i="13" s="1"/>
  <c r="E16" i="10"/>
  <c r="G16" i="10" s="1"/>
  <c r="C12" i="10"/>
  <c r="E12" i="10" s="1"/>
  <c r="G12" i="10" s="1"/>
  <c r="E9" i="10"/>
  <c r="E8" i="10"/>
  <c r="E16" i="9"/>
  <c r="G16" i="9" s="1"/>
  <c r="C12" i="9"/>
  <c r="E12" i="9" s="1"/>
  <c r="G12" i="9" s="1"/>
  <c r="G9" i="9"/>
  <c r="E8" i="9"/>
  <c r="G7" i="9"/>
  <c r="C12" i="7"/>
  <c r="E12" i="7" s="1"/>
  <c r="G12" i="7" s="1"/>
  <c r="E11" i="7"/>
  <c r="G11" i="7" s="1"/>
  <c r="E9" i="7"/>
  <c r="E8" i="7"/>
  <c r="C12" i="8"/>
  <c r="E12" i="8" s="1"/>
  <c r="G12" i="8" s="1"/>
  <c r="E16" i="8"/>
  <c r="G16" i="8" s="1"/>
  <c r="E9" i="8"/>
  <c r="E8" i="8"/>
  <c r="E16" i="6"/>
  <c r="G16" i="6" s="1"/>
  <c r="G9" i="6"/>
  <c r="G7" i="6"/>
  <c r="C12" i="6"/>
  <c r="E12" i="6" s="1"/>
  <c r="G12" i="6" s="1"/>
  <c r="E8" i="6"/>
  <c r="E11" i="5"/>
  <c r="G11" i="5" s="1"/>
  <c r="C12" i="5"/>
  <c r="E12" i="5" s="1"/>
  <c r="G12" i="5" s="1"/>
  <c r="E8" i="5"/>
  <c r="G9" i="4"/>
  <c r="G7" i="4"/>
  <c r="E11" i="4"/>
  <c r="G11" i="4" s="1"/>
  <c r="C12" i="4"/>
  <c r="E12" i="4" s="1"/>
  <c r="G12" i="4" s="1"/>
  <c r="E8" i="4"/>
  <c r="E16" i="3"/>
  <c r="G16" i="3" s="1"/>
  <c r="C12" i="3"/>
  <c r="E12" i="3" s="1"/>
  <c r="G12" i="3" s="1"/>
  <c r="G9" i="3"/>
  <c r="E8" i="3"/>
  <c r="E16" i="2"/>
  <c r="G16" i="2" s="1"/>
  <c r="G7" i="2"/>
  <c r="C12" i="2"/>
  <c r="E12" i="2" s="1"/>
  <c r="G12" i="2" s="1"/>
  <c r="E8" i="2"/>
  <c r="C13" i="7" l="1"/>
  <c r="E13" i="7" s="1"/>
  <c r="G13" i="7" s="1"/>
  <c r="E17" i="1"/>
  <c r="G17" i="1" s="1"/>
  <c r="G11" i="1"/>
  <c r="C13" i="8"/>
  <c r="E13" i="8" s="1"/>
  <c r="G13" i="8" s="1"/>
  <c r="C13" i="10"/>
  <c r="E13" i="10" s="1"/>
  <c r="G13" i="10" s="1"/>
  <c r="G9" i="10"/>
  <c r="E17" i="10"/>
  <c r="G17" i="10" s="1"/>
  <c r="G8" i="10"/>
  <c r="C13" i="9"/>
  <c r="E13" i="9" s="1"/>
  <c r="E17" i="9"/>
  <c r="G17" i="9" s="1"/>
  <c r="G8" i="9"/>
  <c r="E16" i="7"/>
  <c r="G16" i="7" s="1"/>
  <c r="E15" i="7"/>
  <c r="G15" i="7" s="1"/>
  <c r="G9" i="7"/>
  <c r="E17" i="7"/>
  <c r="G17" i="7" s="1"/>
  <c r="G8" i="7"/>
  <c r="E17" i="8"/>
  <c r="G17" i="8" s="1"/>
  <c r="G8" i="8"/>
  <c r="G9" i="8"/>
  <c r="C13" i="6"/>
  <c r="E13" i="6" s="1"/>
  <c r="E17" i="6"/>
  <c r="G17" i="6" s="1"/>
  <c r="G8" i="6"/>
  <c r="E17" i="5"/>
  <c r="G17" i="5" s="1"/>
  <c r="G8" i="5"/>
  <c r="E16" i="5"/>
  <c r="G16" i="5" s="1"/>
  <c r="C13" i="5"/>
  <c r="E13" i="5" s="1"/>
  <c r="E16" i="4"/>
  <c r="G16" i="4" s="1"/>
  <c r="E17" i="4"/>
  <c r="G17" i="4" s="1"/>
  <c r="G8" i="4"/>
  <c r="C13" i="4"/>
  <c r="E13" i="4" s="1"/>
  <c r="C13" i="3"/>
  <c r="E13" i="3" s="1"/>
  <c r="E17" i="3"/>
  <c r="G17" i="3" s="1"/>
  <c r="G8" i="3"/>
  <c r="C13" i="2"/>
  <c r="E13" i="2" s="1"/>
  <c r="G13" i="2" s="1"/>
  <c r="E17" i="2"/>
  <c r="G17" i="2" s="1"/>
  <c r="G8" i="2"/>
  <c r="E15" i="8" l="1"/>
  <c r="G15" i="8" s="1"/>
  <c r="E15" i="10"/>
  <c r="G15" i="10" s="1"/>
  <c r="G13" i="9"/>
  <c r="E15" i="9"/>
  <c r="G15" i="9" s="1"/>
  <c r="G13" i="6"/>
  <c r="E15" i="6"/>
  <c r="G15" i="6" s="1"/>
  <c r="G13" i="5"/>
  <c r="E15" i="5"/>
  <c r="G15" i="5" s="1"/>
  <c r="G13" i="4"/>
  <c r="E15" i="4"/>
  <c r="G15" i="4" s="1"/>
  <c r="G13" i="3"/>
  <c r="E15" i="3"/>
  <c r="G15" i="3" s="1"/>
  <c r="E15" i="2"/>
  <c r="G15" i="2" s="1"/>
</calcChain>
</file>

<file path=xl/sharedStrings.xml><?xml version="1.0" encoding="utf-8"?>
<sst xmlns="http://schemas.openxmlformats.org/spreadsheetml/2006/main" count="483" uniqueCount="74">
  <si>
    <r>
      <rPr>
        <sz val="10"/>
        <rFont val="Arial"/>
        <family val="2"/>
        <charset val="238"/>
      </rPr>
      <t>Zdrojowy ul Leśna 3,87-720 Ciechocinek</t>
    </r>
  </si>
  <si>
    <r>
      <rPr>
        <sz val="10"/>
        <rFont val="Arial"/>
        <family val="2"/>
        <charset val="238"/>
      </rPr>
      <t>Szpital Uzdrowiskowy Nr IV Dom Zdrojowy Moc Umowna 1278 kWh</t>
    </r>
  </si>
  <si>
    <r>
      <rPr>
        <sz val="10"/>
        <rFont val="Arial"/>
        <family val="2"/>
        <charset val="238"/>
      </rPr>
      <t>-</t>
    </r>
  </si>
  <si>
    <r>
      <rPr>
        <sz val="10"/>
        <rFont val="Arial"/>
        <family val="2"/>
        <charset val="238"/>
      </rPr>
      <t>Liczba jednostek</t>
    </r>
  </si>
  <si>
    <r>
      <rPr>
        <sz val="10"/>
        <rFont val="Arial"/>
        <family val="2"/>
        <charset val="238"/>
      </rPr>
      <t>Cena jednostkowa netto w zł</t>
    </r>
  </si>
  <si>
    <r>
      <rPr>
        <sz val="10"/>
        <rFont val="Arial"/>
        <family val="2"/>
        <charset val="238"/>
      </rPr>
      <t>Stawka podatku VAT %</t>
    </r>
  </si>
  <si>
    <r>
      <rPr>
        <sz val="10"/>
        <rFont val="Arial"/>
        <family val="2"/>
        <charset val="238"/>
      </rPr>
      <t>23,00</t>
    </r>
  </si>
  <si>
    <t>L.P.</t>
  </si>
  <si>
    <t>2.</t>
  </si>
  <si>
    <t>3.</t>
  </si>
  <si>
    <t>1.</t>
  </si>
  <si>
    <t>4.</t>
  </si>
  <si>
    <t>5.</t>
  </si>
  <si>
    <t>6.</t>
  </si>
  <si>
    <t>7.</t>
  </si>
  <si>
    <t>8.</t>
  </si>
  <si>
    <t>Paliwo gazowe -zamówienie podstawowe  (kWh)</t>
  </si>
  <si>
    <t>Paliwo gazowe -opcja ( 30% )  ( kWh)</t>
  </si>
  <si>
    <t>Razem : paliwo gazowe ( 2+3) ( kWh)</t>
  </si>
  <si>
    <t>Wartość netto (kol 3 x4) w zł</t>
  </si>
  <si>
    <t>Wartość brutto (kol 5+( 5 x  6) w zł</t>
  </si>
  <si>
    <t>Opłata sieciowa stała(ilość jed. =ilość h w trakcie trwania umowy x moc umowna)  (kWh/h )</t>
  </si>
  <si>
    <t>Opłata abonamentowa za sprzedaż paliwa gazowego         ( m-ce )</t>
  </si>
  <si>
    <t>9.</t>
  </si>
  <si>
    <t>10.</t>
  </si>
  <si>
    <t>Opłata sieciowa zmienna - podstawowe ( kWh)</t>
  </si>
  <si>
    <t>Razem : opłata sieciowa zmienna ( 6+7) ( kWh)</t>
  </si>
  <si>
    <t>Razem</t>
  </si>
  <si>
    <t>23,00</t>
  </si>
  <si>
    <t>w tym: zamówienie  podstawowe</t>
  </si>
  <si>
    <t xml:space="preserve"> opcja</t>
  </si>
  <si>
    <t>Zdrojowy - kuchnia ul Leśna 3,87-720 Ciechocinek</t>
  </si>
  <si>
    <t>Szpital Uzdrowiskowy Nr IV Dom Zdrojowy Moc Umowna 300 kWh</t>
  </si>
  <si>
    <t xml:space="preserve"> ul . Armii Krajowej 6,87-720 Ciechocinek</t>
  </si>
  <si>
    <t>Szpital Uzdrowiskowy Nr I Moc Umowna 722 kWh</t>
  </si>
  <si>
    <t xml:space="preserve"> ul .Trauguta 6,87-720 Ciechocinek</t>
  </si>
  <si>
    <t>Sanatirium Uzdrowiskowe Nr VI Moc Umowna 444 kWh</t>
  </si>
  <si>
    <t xml:space="preserve"> ul .T. Kościuszki 14,87-720 Ciechocinek</t>
  </si>
  <si>
    <t>Kotłownia Nr I Moc Umowna 400 kWh</t>
  </si>
  <si>
    <t xml:space="preserve"> ul .Staszica 5,87-720 Ciechocinek</t>
  </si>
  <si>
    <t>Szpital Uzdrowiskowy Nr III Moc Umowna 400 kWh</t>
  </si>
  <si>
    <t>Kuchania ul .Staszica 5,87-720 Ciechocinek</t>
  </si>
  <si>
    <t>Szpital Uzdrowiskowy Nr III Markiewicz - kuchnia</t>
  </si>
  <si>
    <t xml:space="preserve"> ul .Solna 6 ,87-720 Ciechocinek</t>
  </si>
  <si>
    <t>ZPZ Moc Umowna 889 kWh</t>
  </si>
  <si>
    <t>Park Zdrojowy ,87-720 Ciechocinek</t>
  </si>
  <si>
    <t>BRISTOL</t>
  </si>
  <si>
    <t>ul.Kościuszki 14  ,87-720 Ciechocinek</t>
  </si>
  <si>
    <t>GOŁĘBNIK ( mieszkania )</t>
  </si>
  <si>
    <t>Uwaga : wartość akcyzy w cenie kWh</t>
  </si>
  <si>
    <r>
      <t>PUC S.A. OGÓŁEM  - moc umowna  :</t>
    </r>
    <r>
      <rPr>
        <b/>
        <sz val="10"/>
        <rFont val="Arial"/>
        <family val="2"/>
        <charset val="238"/>
      </rPr>
      <t xml:space="preserve"> 4 433 kWh</t>
    </r>
  </si>
  <si>
    <t>Opłata sieciowa stała  ( m-ce )</t>
  </si>
  <si>
    <t>Opłata sieciowa stała ( m-ce )</t>
  </si>
  <si>
    <t>Opłata sieciowa zmienna - opcja  ( 30% )( kWh)</t>
  </si>
  <si>
    <t>Opłata sieciowa zmienna - opcja ( 30%)( kWh)</t>
  </si>
  <si>
    <t>Opłata sieciowa zmienna - podstawowe    ( kWh)</t>
  </si>
  <si>
    <t>x</t>
  </si>
  <si>
    <t>Wartość netto  w zł</t>
  </si>
  <si>
    <t>Wartość brutto  w zł</t>
  </si>
  <si>
    <t xml:space="preserve"> opcja ( 30% )</t>
  </si>
  <si>
    <t xml:space="preserve">  { SUMA DANYCH Z TABEL NR ( 1+2+3+4+5+6+7+8+9+10 ) }</t>
  </si>
  <si>
    <t>Tabela Nr 9 dla ceny z podatkiem akcyzowym taryfa B W-3.6 BUDYNEK BRISTOL</t>
  </si>
  <si>
    <t>Tabela Nr 10 dla ceny z podatkiem akcyzowym taryfa BW-3.6  GOŁĘBNIK ( mieszkania)</t>
  </si>
  <si>
    <t>Tabela Nr 8 dla ceny bez podatku akcyzowego (ZW) taryfa BW-3.6 Szpital Uzdrowiskowy Nr III MARKIEWICZ</t>
  </si>
  <si>
    <t>Tabela Nr 7 dla ceny z podatkiem akcyzowym  taryfa BW-6  ZPZ</t>
  </si>
  <si>
    <t>Tabela Nr 6 dla ceny bez podatku akcyzowego (ZW) taryfa BW-5 Szpital Uzdrowiskowy Nr III MARKIEWICZ</t>
  </si>
  <si>
    <t>Tabela Nr 5 dla ceny bez podatku akcyzowego (ZW) taryfa BW-5 Kotłownia Nr 1</t>
  </si>
  <si>
    <t>Tabela Nr 4 dla ceny bez podatku akcyzowego (ZW) taryfa BW-5 Sanatorium Uzdrowiskowe Nr VI GRAŻYNA</t>
  </si>
  <si>
    <t xml:space="preserve">Tabela Nr 3 dla ceny bez podatku akcyzowego (ZW) taryfa BW-6 Szpital Uzdrowiskowy Nr I </t>
  </si>
  <si>
    <t>Tabela Nr 2 dla ceny bez podatku akcyzowego (ZW) taryfa BW-5 Szpital Uzdrowiskowy Nr IV Dom</t>
  </si>
  <si>
    <t>Tabela Nr 1 dla ceny bez podatku akcyzowego (ZW) taryfa BW-6 Szpital Uzdrowiskowy Nr IV Dom</t>
  </si>
  <si>
    <t>ZESTAWIENIE ZBIORCZE PUC S.A. -  PALIWO GAZOWE 2020 ROK</t>
  </si>
  <si>
    <t>FORMULARZ  CENOWY</t>
  </si>
  <si>
    <t>Nr sprawy : KP 20/09/2019                                                                                                     Zalącznik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</si>
</sst>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.00000\ _z_ł_-;\-* #,##0.00000\ _z_ł_-;_-* &quot;-&quot;??\ _z_ł_-;_-@_-"/>
  </numFmts>
  <fonts count="8" x14ac:knownFonts="1">
    <font>
      <sz val="10"/>
      <name val="Arial"/>
    </font>
    <font>
      <sz val="10"/>
      <name val="Arial"/>
      <family val="2"/>
      <charset val="238"/>
    </font>
    <font>
      <sz val="10"/>
      <name val="Arial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0">
    <xf numFmtId="0" fontId="0" fillId="0" borderId="0" xfId="0"/>
    <xf numFmtId="0" fontId="0" fillId="0" borderId="1" xfId="0" applyBorder="1" applyAlignment="1">
      <alignment vertical="top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left" wrapText="1"/>
    </xf>
    <xf numFmtId="0" fontId="0" fillId="2" borderId="6" xfId="0" applyFill="1" applyBorder="1" applyAlignment="1">
      <alignment horizontal="center" vertical="top"/>
    </xf>
    <xf numFmtId="43" fontId="0" fillId="0" borderId="0" xfId="1" applyFont="1"/>
    <xf numFmtId="164" fontId="0" fillId="0" borderId="6" xfId="1" applyNumberFormat="1" applyFont="1" applyBorder="1" applyAlignment="1">
      <alignment horizontal="right" vertical="top" wrapText="1"/>
    </xf>
    <xf numFmtId="164" fontId="0" fillId="0" borderId="12" xfId="0" applyNumberFormat="1" applyBorder="1" applyAlignment="1">
      <alignment horizontal="right" vertical="top" wrapText="1"/>
    </xf>
    <xf numFmtId="164" fontId="0" fillId="2" borderId="12" xfId="0" applyNumberForma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0" fillId="2" borderId="6" xfId="0" applyFill="1" applyBorder="1" applyAlignment="1">
      <alignment horizontal="right" vertical="top" wrapText="1"/>
    </xf>
    <xf numFmtId="43" fontId="0" fillId="2" borderId="6" xfId="1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left" wrapText="1"/>
    </xf>
    <xf numFmtId="43" fontId="0" fillId="0" borderId="0" xfId="0" applyNumberFormat="1"/>
    <xf numFmtId="0" fontId="3" fillId="0" borderId="6" xfId="0" applyFont="1" applyBorder="1" applyAlignment="1">
      <alignment horizontal="center" vertical="top" wrapText="1"/>
    </xf>
    <xf numFmtId="0" fontId="1" fillId="0" borderId="0" xfId="0" applyFont="1"/>
    <xf numFmtId="0" fontId="1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3" fontId="4" fillId="0" borderId="6" xfId="0" applyNumberFormat="1" applyFont="1" applyBorder="1" applyAlignment="1">
      <alignment horizontal="center" vertical="top" wrapText="1"/>
    </xf>
    <xf numFmtId="43" fontId="0" fillId="0" borderId="8" xfId="1" applyFont="1" applyBorder="1" applyAlignment="1">
      <alignment horizontal="right" vertical="top"/>
    </xf>
    <xf numFmtId="43" fontId="0" fillId="2" borderId="8" xfId="1" applyFont="1" applyFill="1" applyBorder="1" applyAlignment="1">
      <alignment horizontal="right" vertical="top"/>
    </xf>
    <xf numFmtId="43" fontId="4" fillId="0" borderId="11" xfId="0" applyNumberFormat="1" applyFont="1" applyBorder="1" applyAlignment="1">
      <alignment horizontal="right" wrapText="1" indent="1"/>
    </xf>
    <xf numFmtId="43" fontId="0" fillId="0" borderId="6" xfId="0" applyNumberFormat="1" applyBorder="1" applyAlignment="1">
      <alignment horizontal="right" vertical="top"/>
    </xf>
    <xf numFmtId="43" fontId="0" fillId="2" borderId="6" xfId="0" applyNumberFormat="1" applyFill="1" applyBorder="1" applyAlignment="1">
      <alignment horizontal="righ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2" xfId="0" applyFont="1" applyBorder="1" applyAlignment="1">
      <alignment horizontal="center" wrapText="1"/>
    </xf>
    <xf numFmtId="43" fontId="1" fillId="0" borderId="14" xfId="0" applyNumberFormat="1" applyFont="1" applyBorder="1" applyAlignment="1">
      <alignment horizontal="right" wrapText="1" indent="1"/>
    </xf>
    <xf numFmtId="43" fontId="1" fillId="0" borderId="14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top" wrapText="1"/>
    </xf>
    <xf numFmtId="43" fontId="1" fillId="0" borderId="6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43" fontId="1" fillId="0" borderId="8" xfId="1" applyFont="1" applyBorder="1" applyAlignment="1">
      <alignment horizontal="right" vertical="top"/>
    </xf>
    <xf numFmtId="43" fontId="1" fillId="2" borderId="8" xfId="1" applyFont="1" applyFill="1" applyBorder="1" applyAlignment="1">
      <alignment horizontal="right" vertical="top"/>
    </xf>
    <xf numFmtId="0" fontId="1" fillId="0" borderId="13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64" fontId="1" fillId="0" borderId="6" xfId="1" applyNumberFormat="1" applyFont="1" applyBorder="1" applyAlignment="1">
      <alignment horizontal="center" vertical="center" wrapText="1"/>
    </xf>
    <xf numFmtId="164" fontId="1" fillId="2" borderId="6" xfId="1" applyNumberFormat="1" applyFont="1" applyFill="1" applyBorder="1" applyAlignment="1">
      <alignment horizontal="center" vertical="center" wrapText="1"/>
    </xf>
    <xf numFmtId="43" fontId="0" fillId="0" borderId="7" xfId="1" applyFont="1" applyBorder="1" applyAlignment="1">
      <alignment horizontal="center" vertical="center" wrapText="1"/>
    </xf>
    <xf numFmtId="43" fontId="0" fillId="0" borderId="12" xfId="0" applyNumberFormat="1" applyBorder="1" applyAlignment="1">
      <alignment horizontal="center" vertical="center" wrapText="1"/>
    </xf>
    <xf numFmtId="43" fontId="0" fillId="2" borderId="12" xfId="0" applyNumberForma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43" fontId="0" fillId="0" borderId="10" xfId="0" applyNumberFormat="1" applyBorder="1" applyAlignment="1">
      <alignment horizontal="center" vertical="center" wrapText="1"/>
    </xf>
    <xf numFmtId="43" fontId="0" fillId="2" borderId="10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3" xfId="0" applyFill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64" fontId="0" fillId="0" borderId="6" xfId="1" applyNumberFormat="1" applyFont="1" applyBorder="1" applyAlignment="1">
      <alignment horizontal="center" vertical="center" wrapText="1"/>
    </xf>
    <xf numFmtId="43" fontId="0" fillId="0" borderId="8" xfId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 wrapText="1"/>
    </xf>
    <xf numFmtId="164" fontId="0" fillId="2" borderId="12" xfId="0" applyNumberFormat="1" applyFill="1" applyBorder="1" applyAlignment="1">
      <alignment horizontal="center" vertical="center" wrapText="1"/>
    </xf>
    <xf numFmtId="43" fontId="0" fillId="2" borderId="8" xfId="1" applyFont="1" applyFill="1" applyBorder="1" applyAlignment="1">
      <alignment horizontal="center" vertical="center"/>
    </xf>
    <xf numFmtId="43" fontId="0" fillId="2" borderId="6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43" fontId="4" fillId="0" borderId="1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2" borderId="13" xfId="0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43" fontId="0" fillId="0" borderId="6" xfId="0" applyNumberFormat="1" applyBorder="1" applyAlignment="1">
      <alignment horizontal="right" vertical="center"/>
    </xf>
    <xf numFmtId="43" fontId="0" fillId="2" borderId="6" xfId="0" applyNumberFormat="1" applyFill="1" applyBorder="1" applyAlignment="1">
      <alignment horizontal="right" vertical="center"/>
    </xf>
    <xf numFmtId="43" fontId="4" fillId="0" borderId="6" xfId="0" applyNumberFormat="1" applyFont="1" applyBorder="1" applyAlignment="1">
      <alignment horizontal="center" vertical="center" wrapText="1"/>
    </xf>
    <xf numFmtId="43" fontId="1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I7" sqref="I7"/>
    </sheetView>
  </sheetViews>
  <sheetFormatPr defaultRowHeight="12.75" x14ac:dyDescent="0.2"/>
  <cols>
    <col min="1" max="1" width="5" customWidth="1"/>
    <col min="2" max="2" width="25.85546875" customWidth="1"/>
    <col min="3" max="3" width="23"/>
    <col min="4" max="4" width="18"/>
    <col min="5" max="5" width="19.5703125" customWidth="1"/>
    <col min="6" max="6" width="18"/>
    <col min="7" max="7" width="19"/>
    <col min="8" max="8" width="17"/>
  </cols>
  <sheetData>
    <row r="1" spans="1:7" ht="32.25" customHeight="1" x14ac:dyDescent="0.2">
      <c r="A1" s="95"/>
      <c r="B1" s="95"/>
      <c r="C1" s="95"/>
      <c r="D1" s="95"/>
      <c r="E1" s="95"/>
      <c r="F1" s="95"/>
      <c r="G1" s="95"/>
    </row>
    <row r="3" spans="1:7" x14ac:dyDescent="0.2">
      <c r="B3" s="38" t="s">
        <v>70</v>
      </c>
    </row>
    <row r="5" spans="1:7" x14ac:dyDescent="0.2">
      <c r="B5" s="1" t="s">
        <v>0</v>
      </c>
    </row>
    <row r="6" spans="1:7" ht="13.5" thickBot="1" x14ac:dyDescent="0.25"/>
    <row r="7" spans="1:7" ht="39" thickBot="1" x14ac:dyDescent="0.25">
      <c r="A7" s="45" t="s">
        <v>7</v>
      </c>
      <c r="B7" s="93" t="s">
        <v>1</v>
      </c>
      <c r="C7" s="6" t="s">
        <v>3</v>
      </c>
      <c r="D7" s="6" t="s">
        <v>4</v>
      </c>
      <c r="E7" s="8" t="s">
        <v>19</v>
      </c>
      <c r="F7" s="6" t="s">
        <v>5</v>
      </c>
      <c r="G7" s="9" t="s">
        <v>20</v>
      </c>
    </row>
    <row r="8" spans="1:7" ht="13.5" thickBot="1" x14ac:dyDescent="0.25">
      <c r="A8" s="54" t="s">
        <v>10</v>
      </c>
      <c r="B8" s="85">
        <v>2</v>
      </c>
      <c r="C8" s="2">
        <v>3</v>
      </c>
      <c r="D8" s="3">
        <v>4</v>
      </c>
      <c r="E8" s="3">
        <v>5</v>
      </c>
      <c r="F8" s="3">
        <v>6</v>
      </c>
      <c r="G8" s="2">
        <v>7</v>
      </c>
    </row>
    <row r="9" spans="1:7" ht="26.25" customHeight="1" thickBot="1" x14ac:dyDescent="0.25">
      <c r="A9" s="55" t="s">
        <v>8</v>
      </c>
      <c r="B9" s="84" t="s">
        <v>16</v>
      </c>
      <c r="C9" s="48">
        <v>3333870</v>
      </c>
      <c r="D9" s="13"/>
      <c r="E9" s="26">
        <f t="shared" ref="E9:E16" si="0">C9*D9</f>
        <v>0</v>
      </c>
      <c r="F9" s="61" t="s">
        <v>6</v>
      </c>
      <c r="G9" s="29">
        <f t="shared" ref="G9:G19" si="1">E9+(E9*0.23)</f>
        <v>0</v>
      </c>
    </row>
    <row r="10" spans="1:7" ht="27" customHeight="1" thickBot="1" x14ac:dyDescent="0.25">
      <c r="A10" s="54" t="s">
        <v>9</v>
      </c>
      <c r="B10" s="84" t="s">
        <v>17</v>
      </c>
      <c r="C10" s="49">
        <f>C9*0.3</f>
        <v>1000161</v>
      </c>
      <c r="D10" s="14">
        <f>D9</f>
        <v>0</v>
      </c>
      <c r="E10" s="26">
        <f t="shared" si="0"/>
        <v>0</v>
      </c>
      <c r="F10" s="61" t="s">
        <v>6</v>
      </c>
      <c r="G10" s="29">
        <f t="shared" si="1"/>
        <v>0</v>
      </c>
    </row>
    <row r="11" spans="1:7" ht="27" customHeight="1" thickBot="1" x14ac:dyDescent="0.25">
      <c r="A11" s="56" t="s">
        <v>11</v>
      </c>
      <c r="B11" s="86" t="s">
        <v>18</v>
      </c>
      <c r="C11" s="50">
        <f>C9+C10</f>
        <v>4334031</v>
      </c>
      <c r="D11" s="15">
        <f>D10</f>
        <v>0</v>
      </c>
      <c r="E11" s="27">
        <f t="shared" si="0"/>
        <v>0</v>
      </c>
      <c r="F11" s="62" t="s">
        <v>6</v>
      </c>
      <c r="G11" s="30">
        <f t="shared" si="1"/>
        <v>0</v>
      </c>
    </row>
    <row r="12" spans="1:7" ht="39" thickBot="1" x14ac:dyDescent="0.25">
      <c r="A12" s="57" t="s">
        <v>12</v>
      </c>
      <c r="B12" s="87" t="s">
        <v>22</v>
      </c>
      <c r="C12" s="51">
        <v>12</v>
      </c>
      <c r="D12" s="18"/>
      <c r="E12" s="27">
        <f t="shared" si="0"/>
        <v>0</v>
      </c>
      <c r="F12" s="62" t="s">
        <v>6</v>
      </c>
      <c r="G12" s="30">
        <f t="shared" si="1"/>
        <v>0</v>
      </c>
    </row>
    <row r="13" spans="1:7" ht="28.5" customHeight="1" thickBot="1" x14ac:dyDescent="0.25">
      <c r="A13" s="55" t="s">
        <v>13</v>
      </c>
      <c r="B13" s="84" t="s">
        <v>25</v>
      </c>
      <c r="C13" s="52">
        <f>C9</f>
        <v>3333870</v>
      </c>
      <c r="D13" s="16"/>
      <c r="E13" s="26">
        <f t="shared" si="0"/>
        <v>0</v>
      </c>
      <c r="F13" s="61" t="s">
        <v>6</v>
      </c>
      <c r="G13" s="29">
        <f t="shared" si="1"/>
        <v>0</v>
      </c>
    </row>
    <row r="14" spans="1:7" ht="33.75" customHeight="1" thickBot="1" x14ac:dyDescent="0.25">
      <c r="A14" s="54" t="s">
        <v>14</v>
      </c>
      <c r="B14" s="84" t="s">
        <v>54</v>
      </c>
      <c r="C14" s="49">
        <f>C13*0.3</f>
        <v>1000161</v>
      </c>
      <c r="D14" s="16"/>
      <c r="E14" s="26">
        <f t="shared" si="0"/>
        <v>0</v>
      </c>
      <c r="F14" s="61" t="s">
        <v>6</v>
      </c>
      <c r="G14" s="29">
        <f t="shared" si="1"/>
        <v>0</v>
      </c>
    </row>
    <row r="15" spans="1:7" ht="31.5" customHeight="1" thickBot="1" x14ac:dyDescent="0.25">
      <c r="A15" s="56" t="s">
        <v>15</v>
      </c>
      <c r="B15" s="86" t="s">
        <v>26</v>
      </c>
      <c r="C15" s="50">
        <f>C13+C14</f>
        <v>4334031</v>
      </c>
      <c r="D15" s="17"/>
      <c r="E15" s="27">
        <f t="shared" si="0"/>
        <v>0</v>
      </c>
      <c r="F15" s="62" t="s">
        <v>6</v>
      </c>
      <c r="G15" s="30">
        <f t="shared" si="1"/>
        <v>0</v>
      </c>
    </row>
    <row r="16" spans="1:7" ht="56.25" customHeight="1" thickBot="1" x14ac:dyDescent="0.25">
      <c r="A16" s="57" t="s">
        <v>23</v>
      </c>
      <c r="B16" s="87" t="s">
        <v>21</v>
      </c>
      <c r="C16" s="53">
        <f>1278*24*365</f>
        <v>11195280</v>
      </c>
      <c r="D16" s="17"/>
      <c r="E16" s="27">
        <f t="shared" si="0"/>
        <v>0</v>
      </c>
      <c r="F16" s="62" t="s">
        <v>6</v>
      </c>
      <c r="G16" s="30">
        <f t="shared" si="1"/>
        <v>0</v>
      </c>
    </row>
    <row r="17" spans="1:7" ht="22.5" customHeight="1" thickBot="1" x14ac:dyDescent="0.3">
      <c r="A17" s="58" t="s">
        <v>24</v>
      </c>
      <c r="B17" s="5" t="s">
        <v>2</v>
      </c>
      <c r="C17" s="3" t="s">
        <v>2</v>
      </c>
      <c r="D17" s="24" t="s">
        <v>27</v>
      </c>
      <c r="E17" s="28">
        <f>E11+E12+E15+E16</f>
        <v>0</v>
      </c>
      <c r="F17" s="64" t="s">
        <v>28</v>
      </c>
      <c r="G17" s="25">
        <f t="shared" si="1"/>
        <v>0</v>
      </c>
    </row>
    <row r="18" spans="1:7" ht="24.75" customHeight="1" thickBot="1" x14ac:dyDescent="0.25">
      <c r="A18" s="31"/>
      <c r="B18" s="32"/>
      <c r="C18" s="32"/>
      <c r="D18" s="33" t="s">
        <v>29</v>
      </c>
      <c r="E18" s="34">
        <f>E9+E12+E13+E16</f>
        <v>0</v>
      </c>
      <c r="F18" s="94" t="s">
        <v>28</v>
      </c>
      <c r="G18" s="29">
        <f t="shared" si="1"/>
        <v>0</v>
      </c>
    </row>
    <row r="19" spans="1:7" ht="13.5" thickBot="1" x14ac:dyDescent="0.25">
      <c r="D19" s="23" t="s">
        <v>30</v>
      </c>
      <c r="E19" s="35">
        <f>E10+E14</f>
        <v>0</v>
      </c>
      <c r="F19" s="74" t="s">
        <v>28</v>
      </c>
      <c r="G19" s="37">
        <f t="shared" si="1"/>
        <v>0</v>
      </c>
    </row>
    <row r="20" spans="1:7" x14ac:dyDescent="0.2">
      <c r="B20" s="1"/>
    </row>
    <row r="21" spans="1:7" x14ac:dyDescent="0.2">
      <c r="E21" s="20"/>
      <c r="G21" s="20"/>
    </row>
    <row r="22" spans="1:7" x14ac:dyDescent="0.2">
      <c r="E22" s="20"/>
    </row>
    <row r="28" spans="1:7" x14ac:dyDescent="0.2">
      <c r="F28" s="12"/>
    </row>
  </sheetData>
  <mergeCells count="1">
    <mergeCell ref="A1:G1"/>
  </mergeCells>
  <pageMargins left="0.84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I10" sqref="I10"/>
    </sheetView>
  </sheetViews>
  <sheetFormatPr defaultRowHeight="12.75" x14ac:dyDescent="0.2"/>
  <cols>
    <col min="1" max="1" width="5" customWidth="1"/>
    <col min="2" max="2" width="32" customWidth="1"/>
    <col min="3" max="3" width="19.140625" customWidth="1"/>
    <col min="4" max="4" width="14.42578125" customWidth="1"/>
    <col min="5" max="5" width="19.5703125" customWidth="1"/>
    <col min="6" max="6" width="11.28515625" customWidth="1"/>
    <col min="7" max="7" width="16.140625" customWidth="1"/>
  </cols>
  <sheetData>
    <row r="1" spans="1:7" x14ac:dyDescent="0.2">
      <c r="B1" s="38" t="s">
        <v>62</v>
      </c>
    </row>
    <row r="3" spans="1:7" x14ac:dyDescent="0.2">
      <c r="B3" s="38" t="s">
        <v>47</v>
      </c>
    </row>
    <row r="4" spans="1:7" ht="13.5" thickBot="1" x14ac:dyDescent="0.25"/>
    <row r="5" spans="1:7" ht="39" thickBot="1" x14ac:dyDescent="0.25">
      <c r="A5" s="45" t="s">
        <v>7</v>
      </c>
      <c r="B5" s="41" t="s">
        <v>48</v>
      </c>
      <c r="C5" s="42" t="s">
        <v>3</v>
      </c>
      <c r="D5" s="42" t="s">
        <v>4</v>
      </c>
      <c r="E5" s="43" t="s">
        <v>19</v>
      </c>
      <c r="F5" s="42" t="s">
        <v>5</v>
      </c>
      <c r="G5" s="44" t="s">
        <v>20</v>
      </c>
    </row>
    <row r="6" spans="1:7" ht="13.5" thickBot="1" x14ac:dyDescent="0.25">
      <c r="A6" s="54" t="s">
        <v>10</v>
      </c>
      <c r="B6" s="4">
        <v>2</v>
      </c>
      <c r="C6" s="2">
        <v>3</v>
      </c>
      <c r="D6" s="3">
        <v>4</v>
      </c>
      <c r="E6" s="3">
        <v>5</v>
      </c>
      <c r="F6" s="3">
        <v>6</v>
      </c>
      <c r="G6" s="2">
        <v>7</v>
      </c>
    </row>
    <row r="7" spans="1:7" ht="26.25" customHeight="1" thickBot="1" x14ac:dyDescent="0.25">
      <c r="A7" s="55" t="s">
        <v>8</v>
      </c>
      <c r="B7" s="60" t="s">
        <v>16</v>
      </c>
      <c r="C7" s="48">
        <v>9436</v>
      </c>
      <c r="D7" s="65"/>
      <c r="E7" s="66">
        <f t="shared" ref="E7:E14" si="0">C7*D7</f>
        <v>0</v>
      </c>
      <c r="F7" s="61" t="s">
        <v>6</v>
      </c>
      <c r="G7" s="29">
        <f t="shared" ref="G7:G17" si="1">E7+(E7*0.23)</f>
        <v>0</v>
      </c>
    </row>
    <row r="8" spans="1:7" ht="18" customHeight="1" thickBot="1" x14ac:dyDescent="0.25">
      <c r="A8" s="54" t="s">
        <v>9</v>
      </c>
      <c r="B8" s="60" t="s">
        <v>17</v>
      </c>
      <c r="C8" s="49">
        <f>C7*0.3</f>
        <v>2830.7999999999997</v>
      </c>
      <c r="D8" s="67"/>
      <c r="E8" s="66">
        <f t="shared" si="0"/>
        <v>0</v>
      </c>
      <c r="F8" s="61" t="s">
        <v>6</v>
      </c>
      <c r="G8" s="29">
        <f t="shared" si="1"/>
        <v>0</v>
      </c>
    </row>
    <row r="9" spans="1:7" ht="27" customHeight="1" thickBot="1" x14ac:dyDescent="0.25">
      <c r="A9" s="56" t="s">
        <v>11</v>
      </c>
      <c r="B9" s="59" t="s">
        <v>18</v>
      </c>
      <c r="C9" s="50">
        <f>C7+C8</f>
        <v>12266.8</v>
      </c>
      <c r="D9" s="68"/>
      <c r="E9" s="69">
        <f t="shared" si="0"/>
        <v>0</v>
      </c>
      <c r="F9" s="62" t="s">
        <v>6</v>
      </c>
      <c r="G9" s="30">
        <f t="shared" si="1"/>
        <v>0</v>
      </c>
    </row>
    <row r="10" spans="1:7" ht="26.25" thickBot="1" x14ac:dyDescent="0.25">
      <c r="A10" s="57" t="s">
        <v>12</v>
      </c>
      <c r="B10" s="19" t="s">
        <v>22</v>
      </c>
      <c r="C10" s="51">
        <v>12</v>
      </c>
      <c r="D10" s="70"/>
      <c r="E10" s="69">
        <f t="shared" si="0"/>
        <v>0</v>
      </c>
      <c r="F10" s="62" t="s">
        <v>6</v>
      </c>
      <c r="G10" s="30">
        <f t="shared" si="1"/>
        <v>0</v>
      </c>
    </row>
    <row r="11" spans="1:7" ht="26.25" customHeight="1" thickBot="1" x14ac:dyDescent="0.25">
      <c r="A11" s="55" t="s">
        <v>13</v>
      </c>
      <c r="B11" s="10" t="s">
        <v>25</v>
      </c>
      <c r="C11" s="52">
        <f>C7</f>
        <v>9436</v>
      </c>
      <c r="D11" s="71"/>
      <c r="E11" s="66">
        <f t="shared" si="0"/>
        <v>0</v>
      </c>
      <c r="F11" s="61" t="s">
        <v>6</v>
      </c>
      <c r="G11" s="29">
        <f t="shared" si="1"/>
        <v>0</v>
      </c>
    </row>
    <row r="12" spans="1:7" ht="27.75" customHeight="1" thickBot="1" x14ac:dyDescent="0.25">
      <c r="A12" s="54" t="s">
        <v>14</v>
      </c>
      <c r="B12" s="10" t="s">
        <v>54</v>
      </c>
      <c r="C12" s="49">
        <f>C11*0.3</f>
        <v>2830.7999999999997</v>
      </c>
      <c r="D12" s="71"/>
      <c r="E12" s="66">
        <f t="shared" si="0"/>
        <v>0</v>
      </c>
      <c r="F12" s="61" t="s">
        <v>6</v>
      </c>
      <c r="G12" s="29">
        <f t="shared" si="1"/>
        <v>0</v>
      </c>
    </row>
    <row r="13" spans="1:7" ht="31.5" customHeight="1" thickBot="1" x14ac:dyDescent="0.25">
      <c r="A13" s="56" t="s">
        <v>15</v>
      </c>
      <c r="B13" s="59" t="s">
        <v>26</v>
      </c>
      <c r="C13" s="50">
        <f>C11+C12</f>
        <v>12266.8</v>
      </c>
      <c r="D13" s="72"/>
      <c r="E13" s="69">
        <f t="shared" si="0"/>
        <v>0</v>
      </c>
      <c r="F13" s="62" t="s">
        <v>6</v>
      </c>
      <c r="G13" s="30">
        <f t="shared" si="1"/>
        <v>0</v>
      </c>
    </row>
    <row r="14" spans="1:7" ht="18.75" customHeight="1" thickBot="1" x14ac:dyDescent="0.25">
      <c r="A14" s="57" t="s">
        <v>23</v>
      </c>
      <c r="B14" s="19" t="s">
        <v>51</v>
      </c>
      <c r="C14" s="53">
        <v>12</v>
      </c>
      <c r="D14" s="72"/>
      <c r="E14" s="69">
        <f t="shared" si="0"/>
        <v>0</v>
      </c>
      <c r="F14" s="62" t="s">
        <v>6</v>
      </c>
      <c r="G14" s="30">
        <f t="shared" si="1"/>
        <v>0</v>
      </c>
    </row>
    <row r="15" spans="1:7" ht="22.5" customHeight="1" thickBot="1" x14ac:dyDescent="0.25">
      <c r="A15" s="58" t="s">
        <v>24</v>
      </c>
      <c r="B15" s="5" t="s">
        <v>2</v>
      </c>
      <c r="C15" s="3" t="s">
        <v>2</v>
      </c>
      <c r="D15" s="63" t="s">
        <v>27</v>
      </c>
      <c r="E15" s="73">
        <f>E9+E10+E13+E14</f>
        <v>0</v>
      </c>
      <c r="F15" s="64" t="s">
        <v>28</v>
      </c>
      <c r="G15" s="25">
        <f t="shared" si="1"/>
        <v>0</v>
      </c>
    </row>
    <row r="16" spans="1:7" ht="38.25" customHeight="1" thickBot="1" x14ac:dyDescent="0.25">
      <c r="A16" s="31"/>
      <c r="B16" s="32"/>
      <c r="C16" s="32"/>
      <c r="D16" s="33" t="s">
        <v>29</v>
      </c>
      <c r="E16" s="34">
        <f>E7+E10+E11+E14</f>
        <v>0</v>
      </c>
      <c r="F16" s="36" t="s">
        <v>28</v>
      </c>
      <c r="G16" s="29">
        <f t="shared" si="1"/>
        <v>0</v>
      </c>
    </row>
    <row r="17" spans="2:7" ht="13.5" thickBot="1" x14ac:dyDescent="0.25">
      <c r="D17" s="23" t="s">
        <v>30</v>
      </c>
      <c r="E17" s="35">
        <f>E8+E12</f>
        <v>0</v>
      </c>
      <c r="F17" s="36" t="s">
        <v>28</v>
      </c>
      <c r="G17" s="37">
        <f t="shared" si="1"/>
        <v>0</v>
      </c>
    </row>
    <row r="18" spans="2:7" x14ac:dyDescent="0.2">
      <c r="B18" s="1"/>
    </row>
    <row r="19" spans="2:7" x14ac:dyDescent="0.2">
      <c r="B19" s="22" t="s">
        <v>49</v>
      </c>
      <c r="E19" s="20"/>
      <c r="G19" s="20"/>
    </row>
    <row r="20" spans="2:7" x14ac:dyDescent="0.2">
      <c r="E20" s="20"/>
    </row>
    <row r="26" spans="2:7" x14ac:dyDescent="0.2">
      <c r="F26" s="12"/>
    </row>
  </sheetData>
  <pageMargins left="0.89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J10" sqref="J10"/>
    </sheetView>
  </sheetViews>
  <sheetFormatPr defaultRowHeight="12.75" x14ac:dyDescent="0.2"/>
  <cols>
    <col min="1" max="1" width="5" customWidth="1"/>
    <col min="2" max="2" width="26" customWidth="1"/>
    <col min="3" max="3" width="15.85546875" customWidth="1"/>
    <col min="4" max="4" width="12.85546875" customWidth="1"/>
    <col min="5" max="5" width="18" customWidth="1"/>
    <col min="6" max="6" width="0.140625" hidden="1" customWidth="1"/>
    <col min="7" max="7" width="18.28515625" customWidth="1"/>
  </cols>
  <sheetData>
    <row r="1" spans="1:7" x14ac:dyDescent="0.2">
      <c r="A1" s="99" t="s">
        <v>73</v>
      </c>
      <c r="B1" s="99"/>
      <c r="C1" s="99"/>
      <c r="D1" s="99"/>
      <c r="E1" s="99"/>
      <c r="F1" s="99"/>
      <c r="G1" s="99"/>
    </row>
    <row r="2" spans="1:7" ht="18" x14ac:dyDescent="0.2">
      <c r="A2" s="98" t="s">
        <v>72</v>
      </c>
      <c r="B2" s="98"/>
      <c r="C2" s="98"/>
      <c r="D2" s="98"/>
      <c r="E2" s="98"/>
      <c r="F2" s="98"/>
      <c r="G2" s="98"/>
    </row>
    <row r="3" spans="1:7" ht="12" customHeight="1" x14ac:dyDescent="0.2">
      <c r="B3" s="1"/>
    </row>
    <row r="4" spans="1:7" ht="15.75" x14ac:dyDescent="0.25">
      <c r="A4" s="96" t="s">
        <v>71</v>
      </c>
      <c r="B4" s="96"/>
      <c r="C4" s="96"/>
      <c r="D4" s="96"/>
      <c r="E4" s="96"/>
      <c r="F4" s="96"/>
      <c r="G4" s="96"/>
    </row>
    <row r="5" spans="1:7" x14ac:dyDescent="0.2">
      <c r="B5" s="97" t="s">
        <v>60</v>
      </c>
      <c r="C5" s="97"/>
      <c r="D5" s="97"/>
      <c r="E5" s="97"/>
      <c r="F5" s="97"/>
      <c r="G5" s="97"/>
    </row>
    <row r="6" spans="1:7" ht="13.5" thickBot="1" x14ac:dyDescent="0.25"/>
    <row r="7" spans="1:7" ht="48" customHeight="1" thickBot="1" x14ac:dyDescent="0.25">
      <c r="A7" s="45" t="s">
        <v>7</v>
      </c>
      <c r="B7" s="41" t="s">
        <v>50</v>
      </c>
      <c r="C7" s="42" t="s">
        <v>3</v>
      </c>
      <c r="D7" s="42" t="s">
        <v>4</v>
      </c>
      <c r="E7" s="43" t="s">
        <v>57</v>
      </c>
      <c r="F7" s="42" t="s">
        <v>5</v>
      </c>
      <c r="G7" s="44" t="s">
        <v>58</v>
      </c>
    </row>
    <row r="8" spans="1:7" ht="13.5" thickBot="1" x14ac:dyDescent="0.25">
      <c r="A8" s="54" t="s">
        <v>10</v>
      </c>
      <c r="B8" s="4">
        <v>2</v>
      </c>
      <c r="C8" s="2">
        <v>3</v>
      </c>
      <c r="D8" s="3">
        <v>4</v>
      </c>
      <c r="E8" s="3">
        <v>5</v>
      </c>
      <c r="F8" s="3">
        <v>6</v>
      </c>
      <c r="G8" s="2">
        <v>6</v>
      </c>
    </row>
    <row r="9" spans="1:7" ht="26.25" customHeight="1" thickBot="1" x14ac:dyDescent="0.25">
      <c r="A9" s="55" t="s">
        <v>8</v>
      </c>
      <c r="B9" s="60" t="s">
        <v>16</v>
      </c>
      <c r="C9" s="48">
        <f>'DZ - W-6A'!C9+'DZ-W-5'!C7+'SZP NR 1 W-6A'!C7+'GRAŻYNA -W-5'!C7+'KOTŁOWNIA W-5'!C7+'MARKIEWICZ W5'!C7+'ZPZ W-5'!C7+'MARKIEWICZ W -3.6'!C7+'BRISTOL W-3.6A'!C7+'GOŁEBNIK W-3.6A'!C7</f>
        <v>10111444</v>
      </c>
      <c r="D9" s="46" t="s">
        <v>56</v>
      </c>
      <c r="E9" s="39"/>
      <c r="F9" s="7" t="s">
        <v>6</v>
      </c>
      <c r="G9" s="29"/>
    </row>
    <row r="10" spans="1:7" ht="27" customHeight="1" thickBot="1" x14ac:dyDescent="0.25">
      <c r="A10" s="54" t="s">
        <v>9</v>
      </c>
      <c r="B10" s="60" t="s">
        <v>17</v>
      </c>
      <c r="C10" s="49">
        <f>C9*0.3</f>
        <v>3033433.1999999997</v>
      </c>
      <c r="D10" s="46" t="s">
        <v>56</v>
      </c>
      <c r="E10" s="39"/>
      <c r="F10" s="7" t="s">
        <v>6</v>
      </c>
      <c r="G10" s="29"/>
    </row>
    <row r="11" spans="1:7" ht="27" customHeight="1" thickBot="1" x14ac:dyDescent="0.25">
      <c r="A11" s="56" t="s">
        <v>11</v>
      </c>
      <c r="B11" s="59" t="s">
        <v>18</v>
      </c>
      <c r="C11" s="50">
        <f>C9+C10</f>
        <v>13144877.199999999</v>
      </c>
      <c r="D11" s="47" t="s">
        <v>56</v>
      </c>
      <c r="E11" s="40"/>
      <c r="F11" s="11" t="s">
        <v>6</v>
      </c>
      <c r="G11" s="30"/>
    </row>
    <row r="12" spans="1:7" ht="39" thickBot="1" x14ac:dyDescent="0.25">
      <c r="A12" s="57" t="s">
        <v>12</v>
      </c>
      <c r="B12" s="19" t="s">
        <v>22</v>
      </c>
      <c r="C12" s="51">
        <v>12</v>
      </c>
      <c r="D12" s="47" t="s">
        <v>56</v>
      </c>
      <c r="E12" s="40"/>
      <c r="F12" s="11" t="s">
        <v>6</v>
      </c>
      <c r="G12" s="30"/>
    </row>
    <row r="13" spans="1:7" ht="28.5" customHeight="1" thickBot="1" x14ac:dyDescent="0.25">
      <c r="A13" s="55" t="s">
        <v>13</v>
      </c>
      <c r="B13" s="10" t="s">
        <v>25</v>
      </c>
      <c r="C13" s="52">
        <f>C9</f>
        <v>10111444</v>
      </c>
      <c r="D13" s="46" t="s">
        <v>56</v>
      </c>
      <c r="E13" s="39"/>
      <c r="F13" s="7" t="s">
        <v>6</v>
      </c>
      <c r="G13" s="29"/>
    </row>
    <row r="14" spans="1:7" ht="28.5" customHeight="1" thickBot="1" x14ac:dyDescent="0.25">
      <c r="A14" s="54" t="s">
        <v>14</v>
      </c>
      <c r="B14" s="10" t="s">
        <v>53</v>
      </c>
      <c r="C14" s="49">
        <f>C13*0.3</f>
        <v>3033433.1999999997</v>
      </c>
      <c r="D14" s="46" t="s">
        <v>56</v>
      </c>
      <c r="E14" s="39"/>
      <c r="F14" s="7" t="s">
        <v>6</v>
      </c>
      <c r="G14" s="29"/>
    </row>
    <row r="15" spans="1:7" ht="31.5" customHeight="1" thickBot="1" x14ac:dyDescent="0.25">
      <c r="A15" s="56" t="s">
        <v>15</v>
      </c>
      <c r="B15" s="59" t="s">
        <v>26</v>
      </c>
      <c r="C15" s="50">
        <f>C13+C14</f>
        <v>13144877.199999999</v>
      </c>
      <c r="D15" s="47" t="s">
        <v>56</v>
      </c>
      <c r="E15" s="40"/>
      <c r="F15" s="11" t="s">
        <v>6</v>
      </c>
      <c r="G15" s="30"/>
    </row>
    <row r="16" spans="1:7" ht="51" customHeight="1" thickBot="1" x14ac:dyDescent="0.25">
      <c r="A16" s="57" t="s">
        <v>23</v>
      </c>
      <c r="B16" s="19" t="s">
        <v>21</v>
      </c>
      <c r="C16" s="53">
        <f>'DZ - W-6A'!C16+'DZ-W-5'!C14+'SZP NR 1 W-6A'!C14+'GRAŻYNA -W-5'!C14+'KOTŁOWNIA W-5'!C14+'MARKIEWICZ W5'!C14+'ZPZ W-5'!C14</f>
        <v>38833080</v>
      </c>
      <c r="D16" s="47" t="s">
        <v>56</v>
      </c>
      <c r="E16" s="40"/>
      <c r="F16" s="11" t="s">
        <v>6</v>
      </c>
      <c r="G16" s="30"/>
    </row>
    <row r="17" spans="1:7" ht="22.5" customHeight="1" thickBot="1" x14ac:dyDescent="0.3">
      <c r="A17" s="58" t="s">
        <v>24</v>
      </c>
      <c r="B17" s="5" t="s">
        <v>2</v>
      </c>
      <c r="C17" s="3" t="s">
        <v>2</v>
      </c>
      <c r="D17" s="24" t="s">
        <v>27</v>
      </c>
      <c r="E17" s="28"/>
      <c r="F17" s="21"/>
      <c r="G17" s="25"/>
    </row>
    <row r="18" spans="1:7" ht="39" customHeight="1" thickBot="1" x14ac:dyDescent="0.25">
      <c r="A18" s="31"/>
      <c r="B18" s="32"/>
      <c r="C18" s="32"/>
      <c r="D18" s="33" t="s">
        <v>29</v>
      </c>
      <c r="E18" s="34"/>
      <c r="F18" s="36"/>
      <c r="G18" s="29"/>
    </row>
    <row r="19" spans="1:7" ht="16.5" customHeight="1" thickBot="1" x14ac:dyDescent="0.25">
      <c r="D19" s="23" t="s">
        <v>59</v>
      </c>
      <c r="E19" s="35"/>
      <c r="F19" s="36"/>
      <c r="G19" s="37"/>
    </row>
    <row r="20" spans="1:7" x14ac:dyDescent="0.2">
      <c r="B20" s="1"/>
    </row>
    <row r="21" spans="1:7" x14ac:dyDescent="0.2">
      <c r="E21" s="20"/>
      <c r="G21" s="20"/>
    </row>
    <row r="22" spans="1:7" x14ac:dyDescent="0.2">
      <c r="E22" s="20"/>
    </row>
    <row r="28" spans="1:7" x14ac:dyDescent="0.2">
      <c r="F28" s="12"/>
    </row>
  </sheetData>
  <mergeCells count="4">
    <mergeCell ref="A4:G4"/>
    <mergeCell ref="B5:G5"/>
    <mergeCell ref="A2:G2"/>
    <mergeCell ref="A1:G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K12" sqref="K12"/>
    </sheetView>
  </sheetViews>
  <sheetFormatPr defaultRowHeight="12.75" x14ac:dyDescent="0.2"/>
  <cols>
    <col min="1" max="1" width="5" customWidth="1"/>
    <col min="2" max="2" width="32.7109375" customWidth="1"/>
    <col min="3" max="3" width="19.140625" customWidth="1"/>
    <col min="4" max="4" width="14.42578125" customWidth="1"/>
    <col min="5" max="5" width="19.5703125" customWidth="1"/>
    <col min="6" max="6" width="11.28515625" customWidth="1"/>
    <col min="7" max="7" width="16.140625" customWidth="1"/>
  </cols>
  <sheetData>
    <row r="1" spans="1:7" x14ac:dyDescent="0.2">
      <c r="B1" s="38" t="s">
        <v>69</v>
      </c>
    </row>
    <row r="3" spans="1:7" x14ac:dyDescent="0.2">
      <c r="B3" s="38" t="s">
        <v>31</v>
      </c>
    </row>
    <row r="4" spans="1:7" ht="13.5" thickBot="1" x14ac:dyDescent="0.25"/>
    <row r="5" spans="1:7" ht="39" thickBot="1" x14ac:dyDescent="0.25">
      <c r="A5" s="45" t="s">
        <v>7</v>
      </c>
      <c r="B5" s="84" t="s">
        <v>32</v>
      </c>
      <c r="C5" s="6" t="s">
        <v>3</v>
      </c>
      <c r="D5" s="6" t="s">
        <v>4</v>
      </c>
      <c r="E5" s="8" t="s">
        <v>19</v>
      </c>
      <c r="F5" s="6" t="s">
        <v>5</v>
      </c>
      <c r="G5" s="9" t="s">
        <v>20</v>
      </c>
    </row>
    <row r="6" spans="1:7" ht="13.5" thickBot="1" x14ac:dyDescent="0.25">
      <c r="A6" s="54" t="s">
        <v>10</v>
      </c>
      <c r="B6" s="85">
        <v>2</v>
      </c>
      <c r="C6" s="2">
        <v>3</v>
      </c>
      <c r="D6" s="3">
        <v>4</v>
      </c>
      <c r="E6" s="3">
        <v>5</v>
      </c>
      <c r="F6" s="3">
        <v>6</v>
      </c>
      <c r="G6" s="2">
        <v>7</v>
      </c>
    </row>
    <row r="7" spans="1:7" ht="26.25" customHeight="1" thickBot="1" x14ac:dyDescent="0.25">
      <c r="A7" s="55" t="s">
        <v>8</v>
      </c>
      <c r="B7" s="84" t="s">
        <v>16</v>
      </c>
      <c r="C7" s="48">
        <v>517340</v>
      </c>
      <c r="D7" s="13"/>
      <c r="E7" s="26">
        <f t="shared" ref="E7:E14" si="0">C7*D7</f>
        <v>0</v>
      </c>
      <c r="F7" s="61" t="s">
        <v>6</v>
      </c>
      <c r="G7" s="29">
        <f t="shared" ref="G7:G17" si="1">E7+(E7*0.23)</f>
        <v>0</v>
      </c>
    </row>
    <row r="8" spans="1:7" ht="27" customHeight="1" thickBot="1" x14ac:dyDescent="0.25">
      <c r="A8" s="54" t="s">
        <v>9</v>
      </c>
      <c r="B8" s="84" t="s">
        <v>17</v>
      </c>
      <c r="C8" s="49">
        <f>C7*0.3</f>
        <v>155202</v>
      </c>
      <c r="D8" s="14"/>
      <c r="E8" s="26">
        <f t="shared" si="0"/>
        <v>0</v>
      </c>
      <c r="F8" s="61" t="s">
        <v>6</v>
      </c>
      <c r="G8" s="29">
        <f t="shared" si="1"/>
        <v>0</v>
      </c>
    </row>
    <row r="9" spans="1:7" ht="27" customHeight="1" thickBot="1" x14ac:dyDescent="0.25">
      <c r="A9" s="56" t="s">
        <v>11</v>
      </c>
      <c r="B9" s="86" t="s">
        <v>18</v>
      </c>
      <c r="C9" s="50">
        <f>C7+C8</f>
        <v>672542</v>
      </c>
      <c r="D9" s="15"/>
      <c r="E9" s="27">
        <f t="shared" si="0"/>
        <v>0</v>
      </c>
      <c r="F9" s="62" t="s">
        <v>6</v>
      </c>
      <c r="G9" s="30">
        <f t="shared" si="1"/>
        <v>0</v>
      </c>
    </row>
    <row r="10" spans="1:7" ht="26.25" thickBot="1" x14ac:dyDescent="0.25">
      <c r="A10" s="57" t="s">
        <v>12</v>
      </c>
      <c r="B10" s="87" t="s">
        <v>22</v>
      </c>
      <c r="C10" s="51">
        <v>12</v>
      </c>
      <c r="D10" s="18"/>
      <c r="E10" s="27">
        <f t="shared" si="0"/>
        <v>0</v>
      </c>
      <c r="F10" s="62" t="s">
        <v>6</v>
      </c>
      <c r="G10" s="30">
        <f t="shared" si="1"/>
        <v>0</v>
      </c>
    </row>
    <row r="11" spans="1:7" ht="26.25" customHeight="1" thickBot="1" x14ac:dyDescent="0.25">
      <c r="A11" s="55" t="s">
        <v>13</v>
      </c>
      <c r="B11" s="84" t="s">
        <v>25</v>
      </c>
      <c r="C11" s="52">
        <f>C7</f>
        <v>517340</v>
      </c>
      <c r="D11" s="16"/>
      <c r="E11" s="26">
        <f t="shared" si="0"/>
        <v>0</v>
      </c>
      <c r="F11" s="61" t="s">
        <v>6</v>
      </c>
      <c r="G11" s="29">
        <f t="shared" si="1"/>
        <v>0</v>
      </c>
    </row>
    <row r="12" spans="1:7" ht="33.75" customHeight="1" thickBot="1" x14ac:dyDescent="0.25">
      <c r="A12" s="54" t="s">
        <v>14</v>
      </c>
      <c r="B12" s="84" t="s">
        <v>54</v>
      </c>
      <c r="C12" s="49">
        <f>C11*0.3</f>
        <v>155202</v>
      </c>
      <c r="D12" s="16"/>
      <c r="E12" s="26">
        <f t="shared" si="0"/>
        <v>0</v>
      </c>
      <c r="F12" s="61" t="s">
        <v>6</v>
      </c>
      <c r="G12" s="29">
        <f t="shared" si="1"/>
        <v>0</v>
      </c>
    </row>
    <row r="13" spans="1:7" ht="31.5" customHeight="1" thickBot="1" x14ac:dyDescent="0.25">
      <c r="A13" s="56" t="s">
        <v>15</v>
      </c>
      <c r="B13" s="86" t="s">
        <v>26</v>
      </c>
      <c r="C13" s="50">
        <f>C11+C12</f>
        <v>672542</v>
      </c>
      <c r="D13" s="17"/>
      <c r="E13" s="27">
        <f t="shared" si="0"/>
        <v>0</v>
      </c>
      <c r="F13" s="62" t="s">
        <v>6</v>
      </c>
      <c r="G13" s="30">
        <f t="shared" si="1"/>
        <v>0</v>
      </c>
    </row>
    <row r="14" spans="1:7" ht="56.25" customHeight="1" thickBot="1" x14ac:dyDescent="0.25">
      <c r="A14" s="57" t="s">
        <v>23</v>
      </c>
      <c r="B14" s="87" t="s">
        <v>21</v>
      </c>
      <c r="C14" s="53">
        <f>300*24*365</f>
        <v>2628000</v>
      </c>
      <c r="D14" s="17"/>
      <c r="E14" s="27">
        <f t="shared" si="0"/>
        <v>0</v>
      </c>
      <c r="F14" s="62" t="s">
        <v>6</v>
      </c>
      <c r="G14" s="30">
        <f t="shared" si="1"/>
        <v>0</v>
      </c>
    </row>
    <row r="15" spans="1:7" ht="22.5" customHeight="1" thickBot="1" x14ac:dyDescent="0.3">
      <c r="A15" s="58" t="s">
        <v>24</v>
      </c>
      <c r="B15" s="85" t="s">
        <v>2</v>
      </c>
      <c r="C15" s="3" t="s">
        <v>2</v>
      </c>
      <c r="D15" s="24" t="s">
        <v>27</v>
      </c>
      <c r="E15" s="28">
        <f>E9+E10+E13+E14</f>
        <v>0</v>
      </c>
      <c r="F15" s="92" t="s">
        <v>28</v>
      </c>
      <c r="G15" s="25">
        <f t="shared" si="1"/>
        <v>0</v>
      </c>
    </row>
    <row r="16" spans="1:7" ht="39.75" customHeight="1" thickBot="1" x14ac:dyDescent="0.25">
      <c r="A16" s="31"/>
      <c r="B16" s="32"/>
      <c r="C16" s="32"/>
      <c r="D16" s="33" t="s">
        <v>29</v>
      </c>
      <c r="E16" s="34">
        <f>E7+E10+E11+E14</f>
        <v>0</v>
      </c>
      <c r="F16" s="74" t="s">
        <v>28</v>
      </c>
      <c r="G16" s="29">
        <f t="shared" si="1"/>
        <v>0</v>
      </c>
    </row>
    <row r="17" spans="2:7" ht="13.5" thickBot="1" x14ac:dyDescent="0.25">
      <c r="D17" s="23" t="s">
        <v>30</v>
      </c>
      <c r="E17" s="35">
        <f>E8+E12</f>
        <v>0</v>
      </c>
      <c r="F17" s="74" t="s">
        <v>28</v>
      </c>
      <c r="G17" s="37">
        <f t="shared" si="1"/>
        <v>0</v>
      </c>
    </row>
    <row r="18" spans="2:7" x14ac:dyDescent="0.2">
      <c r="B18" s="1"/>
    </row>
    <row r="19" spans="2:7" x14ac:dyDescent="0.2">
      <c r="E19" s="20"/>
      <c r="G19" s="20"/>
    </row>
    <row r="20" spans="2:7" x14ac:dyDescent="0.2">
      <c r="E20" s="20"/>
    </row>
    <row r="26" spans="2:7" x14ac:dyDescent="0.2">
      <c r="F26" s="12"/>
    </row>
  </sheetData>
  <pageMargins left="0.99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3" workbookViewId="0">
      <selection activeCell="L13" sqref="L13"/>
    </sheetView>
  </sheetViews>
  <sheetFormatPr defaultRowHeight="12.75" x14ac:dyDescent="0.2"/>
  <cols>
    <col min="1" max="1" width="5" customWidth="1"/>
    <col min="2" max="2" width="32.28515625" customWidth="1"/>
    <col min="3" max="3" width="19.140625" customWidth="1"/>
    <col min="4" max="4" width="14.42578125" customWidth="1"/>
    <col min="5" max="5" width="19.5703125" customWidth="1"/>
    <col min="6" max="6" width="11.28515625" customWidth="1"/>
    <col min="7" max="7" width="16.140625" customWidth="1"/>
  </cols>
  <sheetData>
    <row r="1" spans="1:7" x14ac:dyDescent="0.2">
      <c r="B1" s="38" t="s">
        <v>68</v>
      </c>
    </row>
    <row r="3" spans="1:7" x14ac:dyDescent="0.2">
      <c r="B3" s="38" t="s">
        <v>33</v>
      </c>
    </row>
    <row r="4" spans="1:7" ht="13.5" thickBot="1" x14ac:dyDescent="0.25"/>
    <row r="5" spans="1:7" ht="39" thickBot="1" x14ac:dyDescent="0.25">
      <c r="A5" s="45" t="s">
        <v>7</v>
      </c>
      <c r="B5" s="84" t="s">
        <v>34</v>
      </c>
      <c r="C5" s="6" t="s">
        <v>3</v>
      </c>
      <c r="D5" s="6" t="s">
        <v>4</v>
      </c>
      <c r="E5" s="8" t="s">
        <v>19</v>
      </c>
      <c r="F5" s="6" t="s">
        <v>5</v>
      </c>
      <c r="G5" s="9" t="s">
        <v>20</v>
      </c>
    </row>
    <row r="6" spans="1:7" ht="13.5" thickBot="1" x14ac:dyDescent="0.25">
      <c r="A6" s="54" t="s">
        <v>10</v>
      </c>
      <c r="B6" s="85">
        <v>2</v>
      </c>
      <c r="C6" s="2">
        <v>3</v>
      </c>
      <c r="D6" s="3">
        <v>4</v>
      </c>
      <c r="E6" s="3">
        <v>5</v>
      </c>
      <c r="F6" s="3">
        <v>6</v>
      </c>
      <c r="G6" s="2">
        <v>7</v>
      </c>
    </row>
    <row r="7" spans="1:7" ht="26.25" customHeight="1" thickBot="1" x14ac:dyDescent="0.25">
      <c r="A7" s="55" t="s">
        <v>8</v>
      </c>
      <c r="B7" s="84" t="s">
        <v>16</v>
      </c>
      <c r="C7" s="48">
        <v>2073499</v>
      </c>
      <c r="D7" s="13"/>
      <c r="E7" s="26">
        <f t="shared" ref="E7:E14" si="0">C7*D7</f>
        <v>0</v>
      </c>
      <c r="F7" s="61" t="s">
        <v>6</v>
      </c>
      <c r="G7" s="29">
        <f t="shared" ref="G7:G17" si="1">E7+(E7*0.23)</f>
        <v>0</v>
      </c>
    </row>
    <row r="8" spans="1:7" ht="27" customHeight="1" thickBot="1" x14ac:dyDescent="0.25">
      <c r="A8" s="54" t="s">
        <v>9</v>
      </c>
      <c r="B8" s="84" t="s">
        <v>17</v>
      </c>
      <c r="C8" s="49">
        <f>C7*0.3</f>
        <v>622049.69999999995</v>
      </c>
      <c r="D8" s="14"/>
      <c r="E8" s="26">
        <f t="shared" si="0"/>
        <v>0</v>
      </c>
      <c r="F8" s="61" t="s">
        <v>6</v>
      </c>
      <c r="G8" s="29">
        <f t="shared" si="1"/>
        <v>0</v>
      </c>
    </row>
    <row r="9" spans="1:7" ht="27" customHeight="1" thickBot="1" x14ac:dyDescent="0.25">
      <c r="A9" s="56" t="s">
        <v>11</v>
      </c>
      <c r="B9" s="86" t="s">
        <v>18</v>
      </c>
      <c r="C9" s="50">
        <f>C7+C8</f>
        <v>2695548.7</v>
      </c>
      <c r="D9" s="15"/>
      <c r="E9" s="27">
        <f t="shared" si="0"/>
        <v>0</v>
      </c>
      <c r="F9" s="62" t="s">
        <v>6</v>
      </c>
      <c r="G9" s="30">
        <f t="shared" si="1"/>
        <v>0</v>
      </c>
    </row>
    <row r="10" spans="1:7" ht="26.25" thickBot="1" x14ac:dyDescent="0.25">
      <c r="A10" s="57" t="s">
        <v>12</v>
      </c>
      <c r="B10" s="87" t="s">
        <v>22</v>
      </c>
      <c r="C10" s="51">
        <v>12</v>
      </c>
      <c r="D10" s="18"/>
      <c r="E10" s="27">
        <f t="shared" si="0"/>
        <v>0</v>
      </c>
      <c r="F10" s="62" t="s">
        <v>6</v>
      </c>
      <c r="G10" s="30">
        <f t="shared" si="1"/>
        <v>0</v>
      </c>
    </row>
    <row r="11" spans="1:7" ht="26.25" customHeight="1" thickBot="1" x14ac:dyDescent="0.25">
      <c r="A11" s="55" t="s">
        <v>13</v>
      </c>
      <c r="B11" s="84" t="s">
        <v>55</v>
      </c>
      <c r="C11" s="52">
        <f>C7</f>
        <v>2073499</v>
      </c>
      <c r="D11" s="16"/>
      <c r="E11" s="26">
        <f t="shared" si="0"/>
        <v>0</v>
      </c>
      <c r="F11" s="61" t="s">
        <v>6</v>
      </c>
      <c r="G11" s="29">
        <f t="shared" si="1"/>
        <v>0</v>
      </c>
    </row>
    <row r="12" spans="1:7" ht="33.75" customHeight="1" thickBot="1" x14ac:dyDescent="0.25">
      <c r="A12" s="54" t="s">
        <v>14</v>
      </c>
      <c r="B12" s="84" t="s">
        <v>54</v>
      </c>
      <c r="C12" s="49">
        <f>C11*0.3</f>
        <v>622049.69999999995</v>
      </c>
      <c r="D12" s="16"/>
      <c r="E12" s="26">
        <f t="shared" si="0"/>
        <v>0</v>
      </c>
      <c r="F12" s="61" t="s">
        <v>6</v>
      </c>
      <c r="G12" s="29">
        <f t="shared" si="1"/>
        <v>0</v>
      </c>
    </row>
    <row r="13" spans="1:7" ht="31.5" customHeight="1" thickBot="1" x14ac:dyDescent="0.25">
      <c r="A13" s="56" t="s">
        <v>15</v>
      </c>
      <c r="B13" s="86" t="s">
        <v>26</v>
      </c>
      <c r="C13" s="50">
        <f>C11+C12</f>
        <v>2695548.7</v>
      </c>
      <c r="D13" s="17"/>
      <c r="E13" s="27">
        <f t="shared" si="0"/>
        <v>0</v>
      </c>
      <c r="F13" s="62" t="s">
        <v>6</v>
      </c>
      <c r="G13" s="30">
        <f t="shared" si="1"/>
        <v>0</v>
      </c>
    </row>
    <row r="14" spans="1:7" ht="56.25" customHeight="1" thickBot="1" x14ac:dyDescent="0.25">
      <c r="A14" s="57" t="s">
        <v>23</v>
      </c>
      <c r="B14" s="87" t="s">
        <v>21</v>
      </c>
      <c r="C14" s="53">
        <f>722*24*365</f>
        <v>6324720</v>
      </c>
      <c r="D14" s="17"/>
      <c r="E14" s="27">
        <f t="shared" si="0"/>
        <v>0</v>
      </c>
      <c r="F14" s="62" t="s">
        <v>6</v>
      </c>
      <c r="G14" s="30">
        <f t="shared" si="1"/>
        <v>0</v>
      </c>
    </row>
    <row r="15" spans="1:7" ht="22.5" customHeight="1" thickBot="1" x14ac:dyDescent="0.3">
      <c r="A15" s="58" t="s">
        <v>24</v>
      </c>
      <c r="B15" s="85" t="s">
        <v>2</v>
      </c>
      <c r="C15" s="3" t="s">
        <v>2</v>
      </c>
      <c r="D15" s="24" t="s">
        <v>27</v>
      </c>
      <c r="E15" s="28">
        <f>E9+E10+E13+E14</f>
        <v>0</v>
      </c>
      <c r="F15" s="64" t="s">
        <v>28</v>
      </c>
      <c r="G15" s="25">
        <f t="shared" si="1"/>
        <v>0</v>
      </c>
    </row>
    <row r="16" spans="1:7" ht="38.25" customHeight="1" thickBot="1" x14ac:dyDescent="0.25">
      <c r="A16" s="31"/>
      <c r="B16" s="32"/>
      <c r="C16" s="32"/>
      <c r="D16" s="33" t="s">
        <v>29</v>
      </c>
      <c r="E16" s="34">
        <f>E7+E10+E11+E14</f>
        <v>0</v>
      </c>
      <c r="F16" s="74" t="s">
        <v>28</v>
      </c>
      <c r="G16" s="29">
        <f t="shared" si="1"/>
        <v>0</v>
      </c>
    </row>
    <row r="17" spans="2:7" ht="13.5" thickBot="1" x14ac:dyDescent="0.25">
      <c r="D17" s="23" t="s">
        <v>30</v>
      </c>
      <c r="E17" s="35">
        <f>E8+E12</f>
        <v>0</v>
      </c>
      <c r="F17" s="74" t="s">
        <v>28</v>
      </c>
      <c r="G17" s="37">
        <f t="shared" si="1"/>
        <v>0</v>
      </c>
    </row>
    <row r="18" spans="2:7" x14ac:dyDescent="0.2">
      <c r="B18" s="1"/>
    </row>
    <row r="19" spans="2:7" x14ac:dyDescent="0.2">
      <c r="E19" s="20"/>
      <c r="G19" s="20"/>
    </row>
    <row r="20" spans="2:7" x14ac:dyDescent="0.2">
      <c r="E20" s="20"/>
    </row>
    <row r="26" spans="2:7" x14ac:dyDescent="0.2">
      <c r="F26" s="12"/>
    </row>
  </sheetData>
  <pageMargins left="0.93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7" workbookViewId="0">
      <selection activeCell="J8" sqref="J8"/>
    </sheetView>
  </sheetViews>
  <sheetFormatPr defaultRowHeight="12.75" x14ac:dyDescent="0.2"/>
  <cols>
    <col min="1" max="1" width="5" customWidth="1"/>
    <col min="2" max="2" width="32.28515625" customWidth="1"/>
    <col min="3" max="3" width="19.140625" customWidth="1"/>
    <col min="4" max="4" width="14.42578125" customWidth="1"/>
    <col min="5" max="5" width="19.5703125" customWidth="1"/>
    <col min="6" max="6" width="11.28515625" customWidth="1"/>
    <col min="7" max="7" width="16.140625" customWidth="1"/>
  </cols>
  <sheetData>
    <row r="1" spans="1:7" x14ac:dyDescent="0.2">
      <c r="B1" s="38" t="s">
        <v>67</v>
      </c>
    </row>
    <row r="3" spans="1:7" x14ac:dyDescent="0.2">
      <c r="B3" s="38" t="s">
        <v>35</v>
      </c>
    </row>
    <row r="4" spans="1:7" ht="13.5" thickBot="1" x14ac:dyDescent="0.25"/>
    <row r="5" spans="1:7" ht="39" thickBot="1" x14ac:dyDescent="0.25">
      <c r="A5" s="45" t="s">
        <v>7</v>
      </c>
      <c r="B5" s="84" t="s">
        <v>36</v>
      </c>
      <c r="C5" s="6" t="s">
        <v>3</v>
      </c>
      <c r="D5" s="6" t="s">
        <v>4</v>
      </c>
      <c r="E5" s="8" t="s">
        <v>19</v>
      </c>
      <c r="F5" s="6" t="s">
        <v>5</v>
      </c>
      <c r="G5" s="9" t="s">
        <v>20</v>
      </c>
    </row>
    <row r="6" spans="1:7" ht="13.5" thickBot="1" x14ac:dyDescent="0.25">
      <c r="A6" s="54" t="s">
        <v>10</v>
      </c>
      <c r="B6" s="85">
        <v>2</v>
      </c>
      <c r="C6" s="2">
        <v>3</v>
      </c>
      <c r="D6" s="3">
        <v>4</v>
      </c>
      <c r="E6" s="3">
        <v>5</v>
      </c>
      <c r="F6" s="3">
        <v>6</v>
      </c>
      <c r="G6" s="2">
        <v>7</v>
      </c>
    </row>
    <row r="7" spans="1:7" ht="26.25" customHeight="1" thickBot="1" x14ac:dyDescent="0.25">
      <c r="A7" s="55" t="s">
        <v>8</v>
      </c>
      <c r="B7" s="84" t="s">
        <v>16</v>
      </c>
      <c r="C7" s="48">
        <v>1058860</v>
      </c>
      <c r="D7" s="13"/>
      <c r="E7" s="26">
        <f t="shared" ref="E7:E14" si="0">C7*D7</f>
        <v>0</v>
      </c>
      <c r="F7" s="61" t="s">
        <v>6</v>
      </c>
      <c r="G7" s="29">
        <f t="shared" ref="G7:G17" si="1">E7+(E7*0.23)</f>
        <v>0</v>
      </c>
    </row>
    <row r="8" spans="1:7" ht="27" customHeight="1" thickBot="1" x14ac:dyDescent="0.25">
      <c r="A8" s="54" t="s">
        <v>9</v>
      </c>
      <c r="B8" s="84" t="s">
        <v>17</v>
      </c>
      <c r="C8" s="49">
        <f>C7*0.3</f>
        <v>317658</v>
      </c>
      <c r="D8" s="14"/>
      <c r="E8" s="26">
        <f t="shared" si="0"/>
        <v>0</v>
      </c>
      <c r="F8" s="61" t="s">
        <v>6</v>
      </c>
      <c r="G8" s="29">
        <f t="shared" si="1"/>
        <v>0</v>
      </c>
    </row>
    <row r="9" spans="1:7" ht="27" customHeight="1" thickBot="1" x14ac:dyDescent="0.25">
      <c r="A9" s="56" t="s">
        <v>11</v>
      </c>
      <c r="B9" s="86" t="s">
        <v>18</v>
      </c>
      <c r="C9" s="50">
        <f>C7+C8</f>
        <v>1376518</v>
      </c>
      <c r="D9" s="15"/>
      <c r="E9" s="27">
        <f t="shared" si="0"/>
        <v>0</v>
      </c>
      <c r="F9" s="62" t="s">
        <v>6</v>
      </c>
      <c r="G9" s="30">
        <f t="shared" si="1"/>
        <v>0</v>
      </c>
    </row>
    <row r="10" spans="1:7" ht="26.25" thickBot="1" x14ac:dyDescent="0.25">
      <c r="A10" s="57" t="s">
        <v>12</v>
      </c>
      <c r="B10" s="87" t="s">
        <v>22</v>
      </c>
      <c r="C10" s="51">
        <v>12</v>
      </c>
      <c r="D10" s="18"/>
      <c r="E10" s="27">
        <f t="shared" si="0"/>
        <v>0</v>
      </c>
      <c r="F10" s="62" t="s">
        <v>6</v>
      </c>
      <c r="G10" s="30">
        <f t="shared" si="1"/>
        <v>0</v>
      </c>
    </row>
    <row r="11" spans="1:7" ht="26.25" customHeight="1" thickBot="1" x14ac:dyDescent="0.25">
      <c r="A11" s="55" t="s">
        <v>13</v>
      </c>
      <c r="B11" s="84" t="s">
        <v>25</v>
      </c>
      <c r="C11" s="52">
        <f>C7</f>
        <v>1058860</v>
      </c>
      <c r="D11" s="16"/>
      <c r="E11" s="26">
        <f t="shared" si="0"/>
        <v>0</v>
      </c>
      <c r="F11" s="61" t="s">
        <v>6</v>
      </c>
      <c r="G11" s="29">
        <f t="shared" si="1"/>
        <v>0</v>
      </c>
    </row>
    <row r="12" spans="1:7" ht="33.75" customHeight="1" thickBot="1" x14ac:dyDescent="0.25">
      <c r="A12" s="54" t="s">
        <v>14</v>
      </c>
      <c r="B12" s="84" t="s">
        <v>54</v>
      </c>
      <c r="C12" s="49">
        <f>C11*0.3</f>
        <v>317658</v>
      </c>
      <c r="D12" s="16"/>
      <c r="E12" s="26">
        <f t="shared" si="0"/>
        <v>0</v>
      </c>
      <c r="F12" s="61" t="s">
        <v>6</v>
      </c>
      <c r="G12" s="29">
        <f t="shared" si="1"/>
        <v>0</v>
      </c>
    </row>
    <row r="13" spans="1:7" ht="31.5" customHeight="1" thickBot="1" x14ac:dyDescent="0.25">
      <c r="A13" s="56" t="s">
        <v>15</v>
      </c>
      <c r="B13" s="86" t="s">
        <v>26</v>
      </c>
      <c r="C13" s="50">
        <f>C11+C12</f>
        <v>1376518</v>
      </c>
      <c r="D13" s="17"/>
      <c r="E13" s="27">
        <f t="shared" si="0"/>
        <v>0</v>
      </c>
      <c r="F13" s="62" t="s">
        <v>6</v>
      </c>
      <c r="G13" s="30">
        <f t="shared" si="1"/>
        <v>0</v>
      </c>
    </row>
    <row r="14" spans="1:7" ht="45.75" customHeight="1" thickBot="1" x14ac:dyDescent="0.25">
      <c r="A14" s="57" t="s">
        <v>23</v>
      </c>
      <c r="B14" s="87" t="s">
        <v>21</v>
      </c>
      <c r="C14" s="53">
        <f>444*24*365</f>
        <v>3889440</v>
      </c>
      <c r="D14" s="17"/>
      <c r="E14" s="27">
        <f t="shared" si="0"/>
        <v>0</v>
      </c>
      <c r="F14" s="62" t="s">
        <v>6</v>
      </c>
      <c r="G14" s="30">
        <f t="shared" si="1"/>
        <v>0</v>
      </c>
    </row>
    <row r="15" spans="1:7" ht="22.5" customHeight="1" thickBot="1" x14ac:dyDescent="0.3">
      <c r="A15" s="58" t="s">
        <v>24</v>
      </c>
      <c r="B15" s="85" t="s">
        <v>2</v>
      </c>
      <c r="C15" s="3" t="s">
        <v>2</v>
      </c>
      <c r="D15" s="24" t="s">
        <v>27</v>
      </c>
      <c r="E15" s="28">
        <f>E9+E10+E13+E14</f>
        <v>0</v>
      </c>
      <c r="F15" s="64" t="s">
        <v>28</v>
      </c>
      <c r="G15" s="25">
        <f t="shared" si="1"/>
        <v>0</v>
      </c>
    </row>
    <row r="16" spans="1:7" ht="38.25" customHeight="1" thickBot="1" x14ac:dyDescent="0.25">
      <c r="A16" s="31"/>
      <c r="B16" s="32"/>
      <c r="C16" s="32"/>
      <c r="D16" s="33" t="s">
        <v>29</v>
      </c>
      <c r="E16" s="34">
        <f>E7+E10+E11+E14</f>
        <v>0</v>
      </c>
      <c r="F16" s="74" t="s">
        <v>28</v>
      </c>
      <c r="G16" s="29">
        <f t="shared" si="1"/>
        <v>0</v>
      </c>
    </row>
    <row r="17" spans="2:7" ht="13.5" thickBot="1" x14ac:dyDescent="0.25">
      <c r="D17" s="23" t="s">
        <v>30</v>
      </c>
      <c r="E17" s="35">
        <f>E8+E12</f>
        <v>0</v>
      </c>
      <c r="F17" s="74" t="s">
        <v>28</v>
      </c>
      <c r="G17" s="37">
        <f t="shared" si="1"/>
        <v>0</v>
      </c>
    </row>
    <row r="18" spans="2:7" x14ac:dyDescent="0.2">
      <c r="B18" s="1"/>
    </row>
    <row r="19" spans="2:7" x14ac:dyDescent="0.2">
      <c r="E19" s="20"/>
      <c r="G19" s="20"/>
    </row>
    <row r="20" spans="2:7" x14ac:dyDescent="0.2">
      <c r="E20" s="20"/>
    </row>
    <row r="26" spans="2:7" x14ac:dyDescent="0.2">
      <c r="F26" s="12"/>
    </row>
  </sheetData>
  <pageMargins left="0.98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L12" sqref="L12"/>
    </sheetView>
  </sheetViews>
  <sheetFormatPr defaultRowHeight="12.75" x14ac:dyDescent="0.2"/>
  <cols>
    <col min="1" max="1" width="5" customWidth="1"/>
    <col min="2" max="2" width="31.85546875" customWidth="1"/>
    <col min="3" max="3" width="19.140625" customWidth="1"/>
    <col min="4" max="4" width="14.42578125" customWidth="1"/>
    <col min="5" max="5" width="19.5703125" customWidth="1"/>
    <col min="6" max="6" width="11.28515625" customWidth="1"/>
    <col min="7" max="7" width="16.140625" customWidth="1"/>
  </cols>
  <sheetData>
    <row r="1" spans="1:7" x14ac:dyDescent="0.2">
      <c r="B1" s="38" t="s">
        <v>66</v>
      </c>
    </row>
    <row r="3" spans="1:7" x14ac:dyDescent="0.2">
      <c r="B3" s="38" t="s">
        <v>37</v>
      </c>
    </row>
    <row r="4" spans="1:7" ht="13.5" thickBot="1" x14ac:dyDescent="0.25"/>
    <row r="5" spans="1:7" ht="39" thickBot="1" x14ac:dyDescent="0.25">
      <c r="A5" s="45" t="s">
        <v>7</v>
      </c>
      <c r="B5" s="84" t="s">
        <v>38</v>
      </c>
      <c r="C5" s="6" t="s">
        <v>3</v>
      </c>
      <c r="D5" s="6" t="s">
        <v>4</v>
      </c>
      <c r="E5" s="8" t="s">
        <v>19</v>
      </c>
      <c r="F5" s="6" t="s">
        <v>5</v>
      </c>
      <c r="G5" s="9" t="s">
        <v>20</v>
      </c>
    </row>
    <row r="6" spans="1:7" ht="13.5" thickBot="1" x14ac:dyDescent="0.25">
      <c r="A6" s="54" t="s">
        <v>10</v>
      </c>
      <c r="B6" s="85">
        <v>2</v>
      </c>
      <c r="C6" s="2">
        <v>3</v>
      </c>
      <c r="D6" s="3">
        <v>4</v>
      </c>
      <c r="E6" s="3">
        <v>5</v>
      </c>
      <c r="F6" s="3">
        <v>6</v>
      </c>
      <c r="G6" s="2">
        <v>7</v>
      </c>
    </row>
    <row r="7" spans="1:7" ht="26.25" customHeight="1" thickBot="1" x14ac:dyDescent="0.25">
      <c r="A7" s="55" t="s">
        <v>8</v>
      </c>
      <c r="B7" s="84" t="s">
        <v>16</v>
      </c>
      <c r="C7" s="48">
        <v>905526</v>
      </c>
      <c r="D7" s="13"/>
      <c r="E7" s="26">
        <f t="shared" ref="E7:E14" si="0">C7*D7</f>
        <v>0</v>
      </c>
      <c r="F7" s="61" t="s">
        <v>6</v>
      </c>
      <c r="G7" s="88">
        <f t="shared" ref="G7:G17" si="1">E7+(E7*0.23)</f>
        <v>0</v>
      </c>
    </row>
    <row r="8" spans="1:7" ht="27" customHeight="1" thickBot="1" x14ac:dyDescent="0.25">
      <c r="A8" s="54" t="s">
        <v>9</v>
      </c>
      <c r="B8" s="84" t="s">
        <v>17</v>
      </c>
      <c r="C8" s="49">
        <f>C7*0.3</f>
        <v>271657.8</v>
      </c>
      <c r="D8" s="14"/>
      <c r="E8" s="26">
        <f t="shared" si="0"/>
        <v>0</v>
      </c>
      <c r="F8" s="61" t="s">
        <v>6</v>
      </c>
      <c r="G8" s="88">
        <f t="shared" si="1"/>
        <v>0</v>
      </c>
    </row>
    <row r="9" spans="1:7" ht="27" customHeight="1" thickBot="1" x14ac:dyDescent="0.25">
      <c r="A9" s="56" t="s">
        <v>11</v>
      </c>
      <c r="B9" s="86" t="s">
        <v>18</v>
      </c>
      <c r="C9" s="50">
        <f>C7+C8</f>
        <v>1177183.8</v>
      </c>
      <c r="D9" s="15"/>
      <c r="E9" s="27">
        <f t="shared" si="0"/>
        <v>0</v>
      </c>
      <c r="F9" s="62" t="s">
        <v>6</v>
      </c>
      <c r="G9" s="89">
        <f t="shared" si="1"/>
        <v>0</v>
      </c>
    </row>
    <row r="10" spans="1:7" ht="26.25" thickBot="1" x14ac:dyDescent="0.25">
      <c r="A10" s="57" t="s">
        <v>12</v>
      </c>
      <c r="B10" s="87" t="s">
        <v>22</v>
      </c>
      <c r="C10" s="51">
        <v>12</v>
      </c>
      <c r="D10" s="18"/>
      <c r="E10" s="27">
        <f t="shared" si="0"/>
        <v>0</v>
      </c>
      <c r="F10" s="62" t="s">
        <v>6</v>
      </c>
      <c r="G10" s="89">
        <f t="shared" si="1"/>
        <v>0</v>
      </c>
    </row>
    <row r="11" spans="1:7" ht="26.25" customHeight="1" thickBot="1" x14ac:dyDescent="0.25">
      <c r="A11" s="55" t="s">
        <v>13</v>
      </c>
      <c r="B11" s="84" t="s">
        <v>25</v>
      </c>
      <c r="C11" s="52">
        <f>C7</f>
        <v>905526</v>
      </c>
      <c r="D11" s="16"/>
      <c r="E11" s="26">
        <f t="shared" si="0"/>
        <v>0</v>
      </c>
      <c r="F11" s="61" t="s">
        <v>6</v>
      </c>
      <c r="G11" s="88">
        <f t="shared" si="1"/>
        <v>0</v>
      </c>
    </row>
    <row r="12" spans="1:7" ht="33.75" customHeight="1" thickBot="1" x14ac:dyDescent="0.25">
      <c r="A12" s="54" t="s">
        <v>14</v>
      </c>
      <c r="B12" s="84" t="s">
        <v>54</v>
      </c>
      <c r="C12" s="49">
        <f>C11*0.3</f>
        <v>271657.8</v>
      </c>
      <c r="D12" s="16"/>
      <c r="E12" s="26">
        <f t="shared" si="0"/>
        <v>0</v>
      </c>
      <c r="F12" s="61" t="s">
        <v>6</v>
      </c>
      <c r="G12" s="88">
        <f t="shared" si="1"/>
        <v>0</v>
      </c>
    </row>
    <row r="13" spans="1:7" ht="31.5" customHeight="1" thickBot="1" x14ac:dyDescent="0.25">
      <c r="A13" s="56" t="s">
        <v>15</v>
      </c>
      <c r="B13" s="86" t="s">
        <v>26</v>
      </c>
      <c r="C13" s="50">
        <f>C11+C12</f>
        <v>1177183.8</v>
      </c>
      <c r="D13" s="17"/>
      <c r="E13" s="27">
        <f t="shared" si="0"/>
        <v>0</v>
      </c>
      <c r="F13" s="62" t="s">
        <v>6</v>
      </c>
      <c r="G13" s="89">
        <f t="shared" si="1"/>
        <v>0</v>
      </c>
    </row>
    <row r="14" spans="1:7" ht="45.75" customHeight="1" thickBot="1" x14ac:dyDescent="0.25">
      <c r="A14" s="57" t="s">
        <v>23</v>
      </c>
      <c r="B14" s="87" t="s">
        <v>21</v>
      </c>
      <c r="C14" s="53">
        <f>400*24*365</f>
        <v>3504000</v>
      </c>
      <c r="D14" s="17"/>
      <c r="E14" s="27">
        <f t="shared" si="0"/>
        <v>0</v>
      </c>
      <c r="F14" s="62" t="s">
        <v>6</v>
      </c>
      <c r="G14" s="89">
        <f t="shared" si="1"/>
        <v>0</v>
      </c>
    </row>
    <row r="15" spans="1:7" ht="22.5" customHeight="1" thickBot="1" x14ac:dyDescent="0.3">
      <c r="A15" s="58" t="s">
        <v>24</v>
      </c>
      <c r="B15" s="85" t="s">
        <v>2</v>
      </c>
      <c r="C15" s="3" t="s">
        <v>2</v>
      </c>
      <c r="D15" s="24" t="s">
        <v>27</v>
      </c>
      <c r="E15" s="28">
        <f>E9+E10+E13+E14</f>
        <v>0</v>
      </c>
      <c r="F15" s="64" t="s">
        <v>28</v>
      </c>
      <c r="G15" s="90">
        <f t="shared" si="1"/>
        <v>0</v>
      </c>
    </row>
    <row r="16" spans="1:7" ht="38.25" customHeight="1" thickBot="1" x14ac:dyDescent="0.25">
      <c r="A16" s="31"/>
      <c r="B16" s="32"/>
      <c r="C16" s="32"/>
      <c r="D16" s="33" t="s">
        <v>29</v>
      </c>
      <c r="E16" s="34">
        <f>E7+E10+E11+E14</f>
        <v>0</v>
      </c>
      <c r="F16" s="74" t="s">
        <v>28</v>
      </c>
      <c r="G16" s="88">
        <f t="shared" si="1"/>
        <v>0</v>
      </c>
    </row>
    <row r="17" spans="2:7" ht="13.5" thickBot="1" x14ac:dyDescent="0.25">
      <c r="D17" s="23" t="s">
        <v>30</v>
      </c>
      <c r="E17" s="35">
        <f>E8+E12</f>
        <v>0</v>
      </c>
      <c r="F17" s="74" t="s">
        <v>28</v>
      </c>
      <c r="G17" s="91">
        <f t="shared" si="1"/>
        <v>0</v>
      </c>
    </row>
    <row r="18" spans="2:7" x14ac:dyDescent="0.2">
      <c r="B18" s="1"/>
    </row>
    <row r="19" spans="2:7" x14ac:dyDescent="0.2">
      <c r="E19" s="20"/>
      <c r="G19" s="20"/>
    </row>
    <row r="20" spans="2:7" x14ac:dyDescent="0.2">
      <c r="E20" s="20"/>
    </row>
    <row r="26" spans="2:7" x14ac:dyDescent="0.2">
      <c r="F26" s="12"/>
    </row>
  </sheetData>
  <pageMargins left="0.96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10" workbookViewId="0">
      <selection activeCell="L14" sqref="L14"/>
    </sheetView>
  </sheetViews>
  <sheetFormatPr defaultRowHeight="12.75" x14ac:dyDescent="0.2"/>
  <cols>
    <col min="1" max="1" width="5" customWidth="1"/>
    <col min="2" max="2" width="34" customWidth="1"/>
    <col min="3" max="3" width="19.140625" customWidth="1"/>
    <col min="4" max="4" width="14.42578125" customWidth="1"/>
    <col min="5" max="5" width="19.5703125" customWidth="1"/>
    <col min="6" max="6" width="11.28515625" customWidth="1"/>
    <col min="7" max="7" width="16.140625" customWidth="1"/>
  </cols>
  <sheetData>
    <row r="1" spans="1:7" x14ac:dyDescent="0.2">
      <c r="B1" s="38" t="s">
        <v>65</v>
      </c>
    </row>
    <row r="3" spans="1:7" x14ac:dyDescent="0.2">
      <c r="B3" s="38" t="s">
        <v>39</v>
      </c>
    </row>
    <row r="4" spans="1:7" ht="13.5" thickBot="1" x14ac:dyDescent="0.25"/>
    <row r="5" spans="1:7" ht="39" thickBot="1" x14ac:dyDescent="0.25">
      <c r="A5" s="45" t="s">
        <v>7</v>
      </c>
      <c r="B5" s="41" t="s">
        <v>40</v>
      </c>
      <c r="C5" s="6" t="s">
        <v>3</v>
      </c>
      <c r="D5" s="6" t="s">
        <v>4</v>
      </c>
      <c r="E5" s="8" t="s">
        <v>19</v>
      </c>
      <c r="F5" s="6" t="s">
        <v>5</v>
      </c>
      <c r="G5" s="9" t="s">
        <v>20</v>
      </c>
    </row>
    <row r="6" spans="1:7" ht="13.5" thickBot="1" x14ac:dyDescent="0.25">
      <c r="A6" s="54" t="s">
        <v>10</v>
      </c>
      <c r="B6" s="4">
        <v>2</v>
      </c>
      <c r="C6" s="2">
        <v>3</v>
      </c>
      <c r="D6" s="3">
        <v>4</v>
      </c>
      <c r="E6" s="3">
        <v>5</v>
      </c>
      <c r="F6" s="3">
        <v>6</v>
      </c>
      <c r="G6" s="2">
        <v>7</v>
      </c>
    </row>
    <row r="7" spans="1:7" ht="26.25" customHeight="1" thickBot="1" x14ac:dyDescent="0.25">
      <c r="A7" s="55" t="s">
        <v>8</v>
      </c>
      <c r="B7" s="41" t="s">
        <v>16</v>
      </c>
      <c r="C7" s="48">
        <v>1048058</v>
      </c>
      <c r="D7" s="13"/>
      <c r="E7" s="26">
        <f t="shared" ref="E7:E14" si="0">C7*D7</f>
        <v>0</v>
      </c>
      <c r="F7" s="61" t="s">
        <v>6</v>
      </c>
      <c r="G7" s="29">
        <f t="shared" ref="G7:G17" si="1">E7+(E7*0.23)</f>
        <v>0</v>
      </c>
    </row>
    <row r="8" spans="1:7" ht="27" customHeight="1" thickBot="1" x14ac:dyDescent="0.25">
      <c r="A8" s="54" t="s">
        <v>9</v>
      </c>
      <c r="B8" s="41" t="s">
        <v>17</v>
      </c>
      <c r="C8" s="49">
        <f>C7*0.3</f>
        <v>314417.39999999997</v>
      </c>
      <c r="D8" s="14"/>
      <c r="E8" s="26">
        <f t="shared" si="0"/>
        <v>0</v>
      </c>
      <c r="F8" s="61" t="s">
        <v>6</v>
      </c>
      <c r="G8" s="29">
        <f t="shared" si="1"/>
        <v>0</v>
      </c>
    </row>
    <row r="9" spans="1:7" ht="27" customHeight="1" thickBot="1" x14ac:dyDescent="0.25">
      <c r="A9" s="56" t="s">
        <v>11</v>
      </c>
      <c r="B9" s="81" t="s">
        <v>18</v>
      </c>
      <c r="C9" s="50">
        <f>C7+C8</f>
        <v>1362475.4</v>
      </c>
      <c r="D9" s="15"/>
      <c r="E9" s="27">
        <f t="shared" si="0"/>
        <v>0</v>
      </c>
      <c r="F9" s="62" t="s">
        <v>6</v>
      </c>
      <c r="G9" s="30">
        <f t="shared" si="1"/>
        <v>0</v>
      </c>
    </row>
    <row r="10" spans="1:7" ht="26.25" thickBot="1" x14ac:dyDescent="0.25">
      <c r="A10" s="57" t="s">
        <v>12</v>
      </c>
      <c r="B10" s="82" t="s">
        <v>22</v>
      </c>
      <c r="C10" s="51">
        <v>12</v>
      </c>
      <c r="D10" s="18"/>
      <c r="E10" s="27">
        <f t="shared" si="0"/>
        <v>0</v>
      </c>
      <c r="F10" s="62" t="s">
        <v>6</v>
      </c>
      <c r="G10" s="30">
        <f t="shared" si="1"/>
        <v>0</v>
      </c>
    </row>
    <row r="11" spans="1:7" ht="26.25" customHeight="1" thickBot="1" x14ac:dyDescent="0.25">
      <c r="A11" s="55" t="s">
        <v>13</v>
      </c>
      <c r="B11" s="41" t="s">
        <v>25</v>
      </c>
      <c r="C11" s="52">
        <f>C7</f>
        <v>1048058</v>
      </c>
      <c r="D11" s="16"/>
      <c r="E11" s="26">
        <f t="shared" si="0"/>
        <v>0</v>
      </c>
      <c r="F11" s="61" t="s">
        <v>6</v>
      </c>
      <c r="G11" s="29">
        <f t="shared" si="1"/>
        <v>0</v>
      </c>
    </row>
    <row r="12" spans="1:7" ht="33.75" customHeight="1" thickBot="1" x14ac:dyDescent="0.25">
      <c r="A12" s="54" t="s">
        <v>14</v>
      </c>
      <c r="B12" s="41" t="s">
        <v>54</v>
      </c>
      <c r="C12" s="49">
        <f>C11*0.3</f>
        <v>314417.39999999997</v>
      </c>
      <c r="D12" s="16"/>
      <c r="E12" s="26">
        <f t="shared" si="0"/>
        <v>0</v>
      </c>
      <c r="F12" s="61" t="s">
        <v>6</v>
      </c>
      <c r="G12" s="29">
        <f t="shared" si="1"/>
        <v>0</v>
      </c>
    </row>
    <row r="13" spans="1:7" ht="31.5" customHeight="1" thickBot="1" x14ac:dyDescent="0.25">
      <c r="A13" s="56" t="s">
        <v>15</v>
      </c>
      <c r="B13" s="81" t="s">
        <v>26</v>
      </c>
      <c r="C13" s="50">
        <f>C11+C12</f>
        <v>1362475.4</v>
      </c>
      <c r="D13" s="17"/>
      <c r="E13" s="27">
        <f t="shared" si="0"/>
        <v>0</v>
      </c>
      <c r="F13" s="62" t="s">
        <v>6</v>
      </c>
      <c r="G13" s="30">
        <f t="shared" si="1"/>
        <v>0</v>
      </c>
    </row>
    <row r="14" spans="1:7" ht="45.75" customHeight="1" thickBot="1" x14ac:dyDescent="0.25">
      <c r="A14" s="57" t="s">
        <v>23</v>
      </c>
      <c r="B14" s="82" t="s">
        <v>21</v>
      </c>
      <c r="C14" s="53">
        <f>400*24*365</f>
        <v>3504000</v>
      </c>
      <c r="D14" s="17"/>
      <c r="E14" s="27">
        <f t="shared" si="0"/>
        <v>0</v>
      </c>
      <c r="F14" s="62" t="s">
        <v>6</v>
      </c>
      <c r="G14" s="30">
        <f t="shared" si="1"/>
        <v>0</v>
      </c>
    </row>
    <row r="15" spans="1:7" ht="22.5" customHeight="1" thickBot="1" x14ac:dyDescent="0.3">
      <c r="A15" s="58" t="s">
        <v>24</v>
      </c>
      <c r="B15" s="5" t="s">
        <v>2</v>
      </c>
      <c r="C15" s="3" t="s">
        <v>2</v>
      </c>
      <c r="D15" s="24" t="s">
        <v>27</v>
      </c>
      <c r="E15" s="28">
        <f>E9+E10+E13+E14</f>
        <v>0</v>
      </c>
      <c r="F15" s="64" t="s">
        <v>28</v>
      </c>
      <c r="G15" s="25">
        <f t="shared" si="1"/>
        <v>0</v>
      </c>
    </row>
    <row r="16" spans="1:7" ht="38.25" customHeight="1" thickBot="1" x14ac:dyDescent="0.25">
      <c r="A16" s="31"/>
      <c r="B16" s="32"/>
      <c r="C16" s="32"/>
      <c r="D16" s="33" t="s">
        <v>29</v>
      </c>
      <c r="E16" s="34">
        <f>E7+E10+E11+E14</f>
        <v>0</v>
      </c>
      <c r="F16" s="74" t="s">
        <v>28</v>
      </c>
      <c r="G16" s="29">
        <f t="shared" si="1"/>
        <v>0</v>
      </c>
    </row>
    <row r="17" spans="2:7" ht="13.5" thickBot="1" x14ac:dyDescent="0.25">
      <c r="D17" s="23" t="s">
        <v>30</v>
      </c>
      <c r="E17" s="35">
        <f>E8+E12</f>
        <v>0</v>
      </c>
      <c r="F17" s="74" t="s">
        <v>28</v>
      </c>
      <c r="G17" s="37">
        <f t="shared" si="1"/>
        <v>0</v>
      </c>
    </row>
    <row r="18" spans="2:7" x14ac:dyDescent="0.2">
      <c r="B18" s="1"/>
    </row>
    <row r="19" spans="2:7" x14ac:dyDescent="0.2">
      <c r="E19" s="20"/>
      <c r="G19" s="20"/>
    </row>
    <row r="20" spans="2:7" x14ac:dyDescent="0.2">
      <c r="E20" s="20"/>
    </row>
    <row r="26" spans="2:7" x14ac:dyDescent="0.2">
      <c r="F26" s="12"/>
    </row>
  </sheetData>
  <pageMargins left="1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I8" sqref="I8"/>
    </sheetView>
  </sheetViews>
  <sheetFormatPr defaultRowHeight="12.75" x14ac:dyDescent="0.2"/>
  <cols>
    <col min="1" max="1" width="5" customWidth="1"/>
    <col min="2" max="2" width="32.28515625" customWidth="1"/>
    <col min="3" max="3" width="19.140625" customWidth="1"/>
    <col min="4" max="4" width="14.42578125" customWidth="1"/>
    <col min="5" max="5" width="19.5703125" customWidth="1"/>
    <col min="6" max="6" width="11.28515625" customWidth="1"/>
    <col min="7" max="7" width="16.140625" customWidth="1"/>
  </cols>
  <sheetData>
    <row r="1" spans="1:7" x14ac:dyDescent="0.2">
      <c r="B1" s="38" t="s">
        <v>64</v>
      </c>
    </row>
    <row r="3" spans="1:7" x14ac:dyDescent="0.2">
      <c r="B3" s="38" t="s">
        <v>43</v>
      </c>
    </row>
    <row r="4" spans="1:7" ht="13.5" thickBot="1" x14ac:dyDescent="0.25"/>
    <row r="5" spans="1:7" ht="39" thickBot="1" x14ac:dyDescent="0.25">
      <c r="A5" s="45" t="s">
        <v>7</v>
      </c>
      <c r="B5" s="41" t="s">
        <v>44</v>
      </c>
      <c r="C5" s="6" t="s">
        <v>3</v>
      </c>
      <c r="D5" s="6" t="s">
        <v>4</v>
      </c>
      <c r="E5" s="8" t="s">
        <v>19</v>
      </c>
      <c r="F5" s="6" t="s">
        <v>5</v>
      </c>
      <c r="G5" s="9" t="s">
        <v>20</v>
      </c>
    </row>
    <row r="6" spans="1:7" ht="13.5" thickBot="1" x14ac:dyDescent="0.25">
      <c r="A6" s="54" t="s">
        <v>10</v>
      </c>
      <c r="B6" s="5">
        <v>2</v>
      </c>
      <c r="C6" s="2">
        <v>3</v>
      </c>
      <c r="D6" s="3">
        <v>4</v>
      </c>
      <c r="E6" s="3">
        <v>5</v>
      </c>
      <c r="F6" s="3">
        <v>6</v>
      </c>
      <c r="G6" s="2">
        <v>7</v>
      </c>
    </row>
    <row r="7" spans="1:7" ht="26.25" customHeight="1" thickBot="1" x14ac:dyDescent="0.25">
      <c r="A7" s="55" t="s">
        <v>8</v>
      </c>
      <c r="B7" s="41" t="s">
        <v>16</v>
      </c>
      <c r="C7" s="48">
        <v>1095752</v>
      </c>
      <c r="D7" s="13"/>
      <c r="E7" s="26">
        <f t="shared" ref="E7:E14" si="0">C7*D7</f>
        <v>0</v>
      </c>
      <c r="F7" s="61" t="s">
        <v>6</v>
      </c>
      <c r="G7" s="29">
        <f t="shared" ref="G7:G17" si="1">E7+(E7*0.23)</f>
        <v>0</v>
      </c>
    </row>
    <row r="8" spans="1:7" ht="19.5" customHeight="1" thickBot="1" x14ac:dyDescent="0.25">
      <c r="A8" s="54" t="s">
        <v>9</v>
      </c>
      <c r="B8" s="41" t="s">
        <v>17</v>
      </c>
      <c r="C8" s="49">
        <f>C7*0.3</f>
        <v>328725.59999999998</v>
      </c>
      <c r="D8" s="14"/>
      <c r="E8" s="26">
        <f t="shared" si="0"/>
        <v>0</v>
      </c>
      <c r="F8" s="61" t="s">
        <v>6</v>
      </c>
      <c r="G8" s="29">
        <f t="shared" si="1"/>
        <v>0</v>
      </c>
    </row>
    <row r="9" spans="1:7" ht="27" customHeight="1" thickBot="1" x14ac:dyDescent="0.25">
      <c r="A9" s="56" t="s">
        <v>11</v>
      </c>
      <c r="B9" s="81" t="s">
        <v>18</v>
      </c>
      <c r="C9" s="50">
        <f>C7+C8</f>
        <v>1424477.6</v>
      </c>
      <c r="D9" s="15"/>
      <c r="E9" s="27">
        <f t="shared" si="0"/>
        <v>0</v>
      </c>
      <c r="F9" s="62" t="s">
        <v>6</v>
      </c>
      <c r="G9" s="30">
        <f t="shared" si="1"/>
        <v>0</v>
      </c>
    </row>
    <row r="10" spans="1:7" ht="26.25" thickBot="1" x14ac:dyDescent="0.25">
      <c r="A10" s="57" t="s">
        <v>12</v>
      </c>
      <c r="B10" s="82" t="s">
        <v>22</v>
      </c>
      <c r="C10" s="51">
        <v>12</v>
      </c>
      <c r="D10" s="18"/>
      <c r="E10" s="27">
        <f t="shared" si="0"/>
        <v>0</v>
      </c>
      <c r="F10" s="62" t="s">
        <v>6</v>
      </c>
      <c r="G10" s="30">
        <f t="shared" si="1"/>
        <v>0</v>
      </c>
    </row>
    <row r="11" spans="1:7" ht="26.25" customHeight="1" thickBot="1" x14ac:dyDescent="0.25">
      <c r="A11" s="55" t="s">
        <v>13</v>
      </c>
      <c r="B11" s="41" t="s">
        <v>25</v>
      </c>
      <c r="C11" s="52">
        <f>C7</f>
        <v>1095752</v>
      </c>
      <c r="D11" s="16"/>
      <c r="E11" s="26">
        <f t="shared" si="0"/>
        <v>0</v>
      </c>
      <c r="F11" s="61" t="s">
        <v>6</v>
      </c>
      <c r="G11" s="29">
        <f t="shared" si="1"/>
        <v>0</v>
      </c>
    </row>
    <row r="12" spans="1:7" ht="33.75" customHeight="1" thickBot="1" x14ac:dyDescent="0.25">
      <c r="A12" s="54" t="s">
        <v>14</v>
      </c>
      <c r="B12" s="41" t="s">
        <v>54</v>
      </c>
      <c r="C12" s="49">
        <f>C11*0.3</f>
        <v>328725.59999999998</v>
      </c>
      <c r="D12" s="16"/>
      <c r="E12" s="26">
        <f t="shared" si="0"/>
        <v>0</v>
      </c>
      <c r="F12" s="61" t="s">
        <v>6</v>
      </c>
      <c r="G12" s="29">
        <f t="shared" si="1"/>
        <v>0</v>
      </c>
    </row>
    <row r="13" spans="1:7" ht="31.5" customHeight="1" thickBot="1" x14ac:dyDescent="0.25">
      <c r="A13" s="57" t="s">
        <v>15</v>
      </c>
      <c r="B13" s="81" t="s">
        <v>26</v>
      </c>
      <c r="C13" s="50">
        <f>C11+C12</f>
        <v>1424477.6</v>
      </c>
      <c r="D13" s="17"/>
      <c r="E13" s="27">
        <f t="shared" si="0"/>
        <v>0</v>
      </c>
      <c r="F13" s="62" t="s">
        <v>6</v>
      </c>
      <c r="G13" s="30">
        <f t="shared" si="1"/>
        <v>0</v>
      </c>
    </row>
    <row r="14" spans="1:7" ht="45.75" customHeight="1" thickBot="1" x14ac:dyDescent="0.25">
      <c r="A14" s="56" t="s">
        <v>23</v>
      </c>
      <c r="B14" s="82" t="s">
        <v>21</v>
      </c>
      <c r="C14" s="53">
        <f>889*24*365</f>
        <v>7787640</v>
      </c>
      <c r="D14" s="17"/>
      <c r="E14" s="27">
        <f t="shared" si="0"/>
        <v>0</v>
      </c>
      <c r="F14" s="62" t="s">
        <v>6</v>
      </c>
      <c r="G14" s="30">
        <f t="shared" si="1"/>
        <v>0</v>
      </c>
    </row>
    <row r="15" spans="1:7" ht="22.5" customHeight="1" thickBot="1" x14ac:dyDescent="0.3">
      <c r="A15" s="54" t="s">
        <v>24</v>
      </c>
      <c r="B15" s="83" t="s">
        <v>2</v>
      </c>
      <c r="C15" s="3" t="s">
        <v>2</v>
      </c>
      <c r="D15" s="24" t="s">
        <v>27</v>
      </c>
      <c r="E15" s="28">
        <f>E9+E10+E13+E14</f>
        <v>0</v>
      </c>
      <c r="F15" s="64" t="s">
        <v>28</v>
      </c>
      <c r="G15" s="25">
        <f t="shared" si="1"/>
        <v>0</v>
      </c>
    </row>
    <row r="16" spans="1:7" ht="38.25" customHeight="1" thickBot="1" x14ac:dyDescent="0.25">
      <c r="A16" s="31"/>
      <c r="B16" s="32"/>
      <c r="C16" s="32"/>
      <c r="D16" s="33" t="s">
        <v>29</v>
      </c>
      <c r="E16" s="34">
        <f>E7+E10+E11+E14</f>
        <v>0</v>
      </c>
      <c r="F16" s="74" t="s">
        <v>28</v>
      </c>
      <c r="G16" s="29">
        <f t="shared" si="1"/>
        <v>0</v>
      </c>
    </row>
    <row r="17" spans="2:7" ht="13.5" thickBot="1" x14ac:dyDescent="0.25">
      <c r="D17" s="23" t="s">
        <v>30</v>
      </c>
      <c r="E17" s="35">
        <f>E8+E12</f>
        <v>0</v>
      </c>
      <c r="F17" s="74" t="s">
        <v>28</v>
      </c>
      <c r="G17" s="37">
        <f t="shared" si="1"/>
        <v>0</v>
      </c>
    </row>
    <row r="18" spans="2:7" x14ac:dyDescent="0.2">
      <c r="B18" s="1"/>
    </row>
    <row r="19" spans="2:7" x14ac:dyDescent="0.2">
      <c r="B19" s="22" t="s">
        <v>49</v>
      </c>
      <c r="E19" s="20"/>
      <c r="G19" s="20"/>
    </row>
    <row r="20" spans="2:7" x14ac:dyDescent="0.2">
      <c r="E20" s="20"/>
    </row>
    <row r="26" spans="2:7" x14ac:dyDescent="0.2">
      <c r="F26" s="12"/>
    </row>
  </sheetData>
  <pageMargins left="0.95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I9" sqref="I9"/>
    </sheetView>
  </sheetViews>
  <sheetFormatPr defaultRowHeight="12.75" x14ac:dyDescent="0.2"/>
  <cols>
    <col min="1" max="1" width="5" customWidth="1"/>
    <col min="2" max="2" width="32.28515625" customWidth="1"/>
    <col min="3" max="3" width="19.140625" customWidth="1"/>
    <col min="4" max="4" width="14.42578125" customWidth="1"/>
    <col min="5" max="5" width="19.5703125" customWidth="1"/>
    <col min="6" max="6" width="11.28515625" customWidth="1"/>
    <col min="7" max="7" width="16.140625" customWidth="1"/>
  </cols>
  <sheetData>
    <row r="1" spans="1:7" x14ac:dyDescent="0.2">
      <c r="B1" s="38" t="s">
        <v>63</v>
      </c>
    </row>
    <row r="3" spans="1:7" x14ac:dyDescent="0.2">
      <c r="B3" s="38" t="s">
        <v>41</v>
      </c>
    </row>
    <row r="4" spans="1:7" ht="13.5" thickBot="1" x14ac:dyDescent="0.25"/>
    <row r="5" spans="1:7" ht="39" thickBot="1" x14ac:dyDescent="0.25">
      <c r="A5" s="76" t="s">
        <v>7</v>
      </c>
      <c r="B5" s="41" t="s">
        <v>42</v>
      </c>
      <c r="C5" s="6" t="s">
        <v>3</v>
      </c>
      <c r="D5" s="6" t="s">
        <v>4</v>
      </c>
      <c r="E5" s="8" t="s">
        <v>19</v>
      </c>
      <c r="F5" s="6" t="s">
        <v>5</v>
      </c>
      <c r="G5" s="9" t="s">
        <v>20</v>
      </c>
    </row>
    <row r="6" spans="1:7" ht="13.5" thickBot="1" x14ac:dyDescent="0.25">
      <c r="A6" s="77" t="s">
        <v>10</v>
      </c>
      <c r="B6" s="4">
        <v>2</v>
      </c>
      <c r="C6" s="2">
        <v>3</v>
      </c>
      <c r="D6" s="3">
        <v>4</v>
      </c>
      <c r="E6" s="3">
        <v>5</v>
      </c>
      <c r="F6" s="3">
        <v>6</v>
      </c>
      <c r="G6" s="2">
        <v>7</v>
      </c>
    </row>
    <row r="7" spans="1:7" ht="26.25" customHeight="1" thickBot="1" x14ac:dyDescent="0.25">
      <c r="A7" s="78" t="s">
        <v>8</v>
      </c>
      <c r="B7" s="41" t="s">
        <v>16</v>
      </c>
      <c r="C7" s="48">
        <v>60600</v>
      </c>
      <c r="D7" s="13"/>
      <c r="E7" s="26">
        <f t="shared" ref="E7:E14" si="0">C7*D7</f>
        <v>0</v>
      </c>
      <c r="F7" s="61" t="s">
        <v>6</v>
      </c>
      <c r="G7" s="29">
        <f t="shared" ref="G7:G17" si="1">E7+(E7*0.23)</f>
        <v>0</v>
      </c>
    </row>
    <row r="8" spans="1:7" ht="19.5" customHeight="1" thickBot="1" x14ac:dyDescent="0.25">
      <c r="A8" s="77" t="s">
        <v>9</v>
      </c>
      <c r="B8" s="41" t="s">
        <v>17</v>
      </c>
      <c r="C8" s="49">
        <f>C7*0.3</f>
        <v>18180</v>
      </c>
      <c r="D8" s="14"/>
      <c r="E8" s="26">
        <f t="shared" si="0"/>
        <v>0</v>
      </c>
      <c r="F8" s="61" t="s">
        <v>6</v>
      </c>
      <c r="G8" s="29">
        <f t="shared" si="1"/>
        <v>0</v>
      </c>
    </row>
    <row r="9" spans="1:7" ht="27" customHeight="1" thickBot="1" x14ac:dyDescent="0.25">
      <c r="A9" s="79" t="s">
        <v>11</v>
      </c>
      <c r="B9" s="81" t="s">
        <v>18</v>
      </c>
      <c r="C9" s="50">
        <f>C7+C8</f>
        <v>78780</v>
      </c>
      <c r="D9" s="15"/>
      <c r="E9" s="27">
        <f t="shared" si="0"/>
        <v>0</v>
      </c>
      <c r="F9" s="62" t="s">
        <v>6</v>
      </c>
      <c r="G9" s="30">
        <f t="shared" si="1"/>
        <v>0</v>
      </c>
    </row>
    <row r="10" spans="1:7" ht="26.25" thickBot="1" x14ac:dyDescent="0.25">
      <c r="A10" s="80" t="s">
        <v>12</v>
      </c>
      <c r="B10" s="82" t="s">
        <v>22</v>
      </c>
      <c r="C10" s="51">
        <v>12</v>
      </c>
      <c r="D10" s="18"/>
      <c r="E10" s="27">
        <f t="shared" si="0"/>
        <v>0</v>
      </c>
      <c r="F10" s="62" t="s">
        <v>6</v>
      </c>
      <c r="G10" s="30">
        <f t="shared" si="1"/>
        <v>0</v>
      </c>
    </row>
    <row r="11" spans="1:7" ht="26.25" customHeight="1" thickBot="1" x14ac:dyDescent="0.25">
      <c r="A11" s="78" t="s">
        <v>13</v>
      </c>
      <c r="B11" s="41" t="s">
        <v>25</v>
      </c>
      <c r="C11" s="52">
        <f>C7</f>
        <v>60600</v>
      </c>
      <c r="D11" s="16"/>
      <c r="E11" s="26">
        <f t="shared" si="0"/>
        <v>0</v>
      </c>
      <c r="F11" s="61" t="s">
        <v>6</v>
      </c>
      <c r="G11" s="29">
        <f t="shared" si="1"/>
        <v>0</v>
      </c>
    </row>
    <row r="12" spans="1:7" ht="26.25" customHeight="1" thickBot="1" x14ac:dyDescent="0.25">
      <c r="A12" s="77" t="s">
        <v>14</v>
      </c>
      <c r="B12" s="41" t="s">
        <v>54</v>
      </c>
      <c r="C12" s="49">
        <f>C11*0.3</f>
        <v>18180</v>
      </c>
      <c r="D12" s="16"/>
      <c r="E12" s="26">
        <f t="shared" si="0"/>
        <v>0</v>
      </c>
      <c r="F12" s="61" t="s">
        <v>6</v>
      </c>
      <c r="G12" s="29">
        <f t="shared" si="1"/>
        <v>0</v>
      </c>
    </row>
    <row r="13" spans="1:7" ht="31.5" customHeight="1" thickBot="1" x14ac:dyDescent="0.25">
      <c r="A13" s="79" t="s">
        <v>15</v>
      </c>
      <c r="B13" s="81" t="s">
        <v>26</v>
      </c>
      <c r="C13" s="50">
        <f>C11+C12</f>
        <v>78780</v>
      </c>
      <c r="D13" s="17"/>
      <c r="E13" s="27">
        <f t="shared" si="0"/>
        <v>0</v>
      </c>
      <c r="F13" s="62" t="s">
        <v>6</v>
      </c>
      <c r="G13" s="30">
        <f t="shared" si="1"/>
        <v>0</v>
      </c>
    </row>
    <row r="14" spans="1:7" ht="18.75" customHeight="1" thickBot="1" x14ac:dyDescent="0.25">
      <c r="A14" s="80" t="s">
        <v>23</v>
      </c>
      <c r="B14" s="82" t="s">
        <v>51</v>
      </c>
      <c r="C14" s="53">
        <v>12</v>
      </c>
      <c r="D14" s="17"/>
      <c r="E14" s="27">
        <f t="shared" si="0"/>
        <v>0</v>
      </c>
      <c r="F14" s="62" t="s">
        <v>6</v>
      </c>
      <c r="G14" s="30">
        <f t="shared" si="1"/>
        <v>0</v>
      </c>
    </row>
    <row r="15" spans="1:7" ht="22.5" customHeight="1" thickBot="1" x14ac:dyDescent="0.3">
      <c r="A15" s="75" t="s">
        <v>24</v>
      </c>
      <c r="B15" s="5" t="s">
        <v>2</v>
      </c>
      <c r="C15" s="3" t="s">
        <v>2</v>
      </c>
      <c r="D15" s="63" t="s">
        <v>27</v>
      </c>
      <c r="E15" s="28">
        <f>E9+E10+E13+E14</f>
        <v>0</v>
      </c>
      <c r="F15" s="64" t="s">
        <v>28</v>
      </c>
      <c r="G15" s="25">
        <f t="shared" si="1"/>
        <v>0</v>
      </c>
    </row>
    <row r="16" spans="1:7" ht="38.25" customHeight="1" thickBot="1" x14ac:dyDescent="0.25">
      <c r="A16" s="31"/>
      <c r="B16" s="32"/>
      <c r="C16" s="32"/>
      <c r="D16" s="33" t="s">
        <v>29</v>
      </c>
      <c r="E16" s="34">
        <f>E7+E10+E11+E14</f>
        <v>0</v>
      </c>
      <c r="F16" s="74" t="s">
        <v>28</v>
      </c>
      <c r="G16" s="29">
        <f t="shared" si="1"/>
        <v>0</v>
      </c>
    </row>
    <row r="17" spans="2:7" ht="13.5" thickBot="1" x14ac:dyDescent="0.25">
      <c r="D17" s="23" t="s">
        <v>30</v>
      </c>
      <c r="E17" s="35">
        <f>E8+E12</f>
        <v>0</v>
      </c>
      <c r="F17" s="74" t="s">
        <v>28</v>
      </c>
      <c r="G17" s="37">
        <f t="shared" si="1"/>
        <v>0</v>
      </c>
    </row>
    <row r="18" spans="2:7" x14ac:dyDescent="0.2">
      <c r="B18" s="1"/>
    </row>
    <row r="19" spans="2:7" x14ac:dyDescent="0.2">
      <c r="E19" s="20"/>
      <c r="G19" s="20"/>
    </row>
    <row r="20" spans="2:7" x14ac:dyDescent="0.2">
      <c r="E20" s="20"/>
    </row>
    <row r="26" spans="2:7" x14ac:dyDescent="0.2">
      <c r="F26" s="12"/>
    </row>
  </sheetData>
  <pageMargins left="0.94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B5" sqref="B5:B15"/>
    </sheetView>
  </sheetViews>
  <sheetFormatPr defaultRowHeight="12.75" x14ac:dyDescent="0.2"/>
  <cols>
    <col min="1" max="1" width="5" customWidth="1"/>
    <col min="2" max="2" width="32.28515625" customWidth="1"/>
    <col min="3" max="3" width="19.140625" customWidth="1"/>
    <col min="4" max="4" width="14.42578125" customWidth="1"/>
    <col min="5" max="5" width="19.5703125" customWidth="1"/>
    <col min="6" max="6" width="11.28515625" customWidth="1"/>
    <col min="7" max="7" width="16.140625" customWidth="1"/>
  </cols>
  <sheetData>
    <row r="1" spans="1:7" x14ac:dyDescent="0.2">
      <c r="B1" s="38" t="s">
        <v>61</v>
      </c>
    </row>
    <row r="3" spans="1:7" x14ac:dyDescent="0.2">
      <c r="B3" s="38" t="s">
        <v>45</v>
      </c>
    </row>
    <row r="4" spans="1:7" ht="13.5" thickBot="1" x14ac:dyDescent="0.25"/>
    <row r="5" spans="1:7" ht="39" thickBot="1" x14ac:dyDescent="0.25">
      <c r="A5" s="45" t="s">
        <v>7</v>
      </c>
      <c r="B5" s="84" t="s">
        <v>46</v>
      </c>
      <c r="C5" s="6" t="s">
        <v>3</v>
      </c>
      <c r="D5" s="6" t="s">
        <v>4</v>
      </c>
      <c r="E5" s="8" t="s">
        <v>19</v>
      </c>
      <c r="F5" s="6" t="s">
        <v>5</v>
      </c>
      <c r="G5" s="9" t="s">
        <v>20</v>
      </c>
    </row>
    <row r="6" spans="1:7" ht="13.5" thickBot="1" x14ac:dyDescent="0.25">
      <c r="A6" s="54" t="s">
        <v>10</v>
      </c>
      <c r="B6" s="85">
        <v>2</v>
      </c>
      <c r="C6" s="2">
        <v>3</v>
      </c>
      <c r="D6" s="3">
        <v>4</v>
      </c>
      <c r="E6" s="3">
        <v>5</v>
      </c>
      <c r="F6" s="3">
        <v>6</v>
      </c>
      <c r="G6" s="2">
        <v>7</v>
      </c>
    </row>
    <row r="7" spans="1:7" ht="26.25" customHeight="1" thickBot="1" x14ac:dyDescent="0.25">
      <c r="A7" s="55" t="s">
        <v>8</v>
      </c>
      <c r="B7" s="84" t="s">
        <v>16</v>
      </c>
      <c r="C7" s="48">
        <v>8503</v>
      </c>
      <c r="D7" s="13"/>
      <c r="E7" s="26">
        <f t="shared" ref="E7:E14" si="0">C7*D7</f>
        <v>0</v>
      </c>
      <c r="F7" s="61" t="s">
        <v>6</v>
      </c>
      <c r="G7" s="29">
        <f t="shared" ref="G7:G17" si="1">E7+(E7*0.23)</f>
        <v>0</v>
      </c>
    </row>
    <row r="8" spans="1:7" ht="27" customHeight="1" thickBot="1" x14ac:dyDescent="0.25">
      <c r="A8" s="54" t="s">
        <v>9</v>
      </c>
      <c r="B8" s="84" t="s">
        <v>17</v>
      </c>
      <c r="C8" s="49">
        <f>C7*0.3</f>
        <v>2550.9</v>
      </c>
      <c r="D8" s="14"/>
      <c r="E8" s="26">
        <f t="shared" si="0"/>
        <v>0</v>
      </c>
      <c r="F8" s="61" t="s">
        <v>6</v>
      </c>
      <c r="G8" s="29">
        <f t="shared" si="1"/>
        <v>0</v>
      </c>
    </row>
    <row r="9" spans="1:7" ht="27" customHeight="1" thickBot="1" x14ac:dyDescent="0.25">
      <c r="A9" s="56" t="s">
        <v>11</v>
      </c>
      <c r="B9" s="86" t="s">
        <v>18</v>
      </c>
      <c r="C9" s="50">
        <f>C7+C8</f>
        <v>11053.9</v>
      </c>
      <c r="D9" s="15"/>
      <c r="E9" s="27">
        <f t="shared" si="0"/>
        <v>0</v>
      </c>
      <c r="F9" s="62" t="s">
        <v>6</v>
      </c>
      <c r="G9" s="30">
        <f t="shared" si="1"/>
        <v>0</v>
      </c>
    </row>
    <row r="10" spans="1:7" ht="26.25" thickBot="1" x14ac:dyDescent="0.25">
      <c r="A10" s="57" t="s">
        <v>12</v>
      </c>
      <c r="B10" s="87" t="s">
        <v>22</v>
      </c>
      <c r="C10" s="51">
        <v>12</v>
      </c>
      <c r="D10" s="18"/>
      <c r="E10" s="27">
        <f t="shared" si="0"/>
        <v>0</v>
      </c>
      <c r="F10" s="62" t="s">
        <v>6</v>
      </c>
      <c r="G10" s="30">
        <f t="shared" si="1"/>
        <v>0</v>
      </c>
    </row>
    <row r="11" spans="1:7" ht="26.25" customHeight="1" thickBot="1" x14ac:dyDescent="0.25">
      <c r="A11" s="55" t="s">
        <v>13</v>
      </c>
      <c r="B11" s="84" t="s">
        <v>25</v>
      </c>
      <c r="C11" s="52">
        <f>C7</f>
        <v>8503</v>
      </c>
      <c r="D11" s="16"/>
      <c r="E11" s="26">
        <f t="shared" si="0"/>
        <v>0</v>
      </c>
      <c r="F11" s="61" t="s">
        <v>6</v>
      </c>
      <c r="G11" s="29">
        <f t="shared" si="1"/>
        <v>0</v>
      </c>
    </row>
    <row r="12" spans="1:7" ht="33.75" customHeight="1" thickBot="1" x14ac:dyDescent="0.25">
      <c r="A12" s="54" t="s">
        <v>14</v>
      </c>
      <c r="B12" s="84" t="s">
        <v>54</v>
      </c>
      <c r="C12" s="49">
        <f>C11*0.3</f>
        <v>2550.9</v>
      </c>
      <c r="D12" s="16"/>
      <c r="E12" s="26">
        <f t="shared" si="0"/>
        <v>0</v>
      </c>
      <c r="F12" s="61" t="s">
        <v>6</v>
      </c>
      <c r="G12" s="29">
        <f t="shared" si="1"/>
        <v>0</v>
      </c>
    </row>
    <row r="13" spans="1:7" ht="31.5" customHeight="1" thickBot="1" x14ac:dyDescent="0.25">
      <c r="A13" s="56" t="s">
        <v>15</v>
      </c>
      <c r="B13" s="86" t="s">
        <v>26</v>
      </c>
      <c r="C13" s="50">
        <f>C11+C12</f>
        <v>11053.9</v>
      </c>
      <c r="D13" s="17"/>
      <c r="E13" s="27">
        <f t="shared" si="0"/>
        <v>0</v>
      </c>
      <c r="F13" s="62" t="s">
        <v>6</v>
      </c>
      <c r="G13" s="30">
        <f t="shared" si="1"/>
        <v>0</v>
      </c>
    </row>
    <row r="14" spans="1:7" ht="18.75" customHeight="1" thickBot="1" x14ac:dyDescent="0.25">
      <c r="A14" s="57" t="s">
        <v>23</v>
      </c>
      <c r="B14" s="87" t="s">
        <v>52</v>
      </c>
      <c r="C14" s="53">
        <v>12</v>
      </c>
      <c r="D14" s="17"/>
      <c r="E14" s="27">
        <f t="shared" si="0"/>
        <v>0</v>
      </c>
      <c r="F14" s="62" t="s">
        <v>6</v>
      </c>
      <c r="G14" s="30">
        <f t="shared" si="1"/>
        <v>0</v>
      </c>
    </row>
    <row r="15" spans="1:7" ht="22.5" customHeight="1" thickBot="1" x14ac:dyDescent="0.3">
      <c r="A15" s="58" t="s">
        <v>24</v>
      </c>
      <c r="B15" s="85" t="s">
        <v>2</v>
      </c>
      <c r="C15" s="3" t="s">
        <v>2</v>
      </c>
      <c r="D15" s="24" t="s">
        <v>27</v>
      </c>
      <c r="E15" s="28">
        <f>E9+E10+E13+E14</f>
        <v>0</v>
      </c>
      <c r="F15" s="64" t="s">
        <v>28</v>
      </c>
      <c r="G15" s="25">
        <f t="shared" si="1"/>
        <v>0</v>
      </c>
    </row>
    <row r="16" spans="1:7" ht="38.25" customHeight="1" thickBot="1" x14ac:dyDescent="0.25">
      <c r="A16" s="31"/>
      <c r="B16" s="32"/>
      <c r="C16" s="32"/>
      <c r="D16" s="33" t="s">
        <v>29</v>
      </c>
      <c r="E16" s="34">
        <f>E7+E10+E11+E14</f>
        <v>0</v>
      </c>
      <c r="F16" s="74" t="s">
        <v>28</v>
      </c>
      <c r="G16" s="29">
        <f t="shared" si="1"/>
        <v>0</v>
      </c>
    </row>
    <row r="17" spans="2:7" ht="13.5" thickBot="1" x14ac:dyDescent="0.25">
      <c r="D17" s="23" t="s">
        <v>30</v>
      </c>
      <c r="E17" s="35">
        <f>E8+E12</f>
        <v>0</v>
      </c>
      <c r="F17" s="74" t="s">
        <v>28</v>
      </c>
      <c r="G17" s="37">
        <f t="shared" si="1"/>
        <v>0</v>
      </c>
    </row>
    <row r="18" spans="2:7" x14ac:dyDescent="0.2">
      <c r="B18" s="1"/>
    </row>
    <row r="19" spans="2:7" x14ac:dyDescent="0.2">
      <c r="B19" s="22" t="s">
        <v>49</v>
      </c>
      <c r="E19" s="20"/>
      <c r="G19" s="20"/>
    </row>
    <row r="20" spans="2:7" x14ac:dyDescent="0.2">
      <c r="E20" s="20"/>
    </row>
    <row r="26" spans="2:7" x14ac:dyDescent="0.2">
      <c r="F26" s="12"/>
    </row>
  </sheetData>
  <pageMargins left="1.0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DZ - W-6A</vt:lpstr>
      <vt:lpstr>DZ-W-5</vt:lpstr>
      <vt:lpstr>SZP NR 1 W-6A</vt:lpstr>
      <vt:lpstr>GRAŻYNA -W-5</vt:lpstr>
      <vt:lpstr>KOTŁOWNIA W-5</vt:lpstr>
      <vt:lpstr>MARKIEWICZ W5</vt:lpstr>
      <vt:lpstr>ZPZ W-5</vt:lpstr>
      <vt:lpstr>MARKIEWICZ W -3.6</vt:lpstr>
      <vt:lpstr>BRISTOL W-3.6A</vt:lpstr>
      <vt:lpstr>GOŁEBNIK W-3.6A</vt:lpstr>
      <vt:lpstr>PUC OGÓŁEM ARKUSZ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Skulski</dc:creator>
  <cp:lastModifiedBy>PlanMark</cp:lastModifiedBy>
  <cp:lastPrinted>2019-09-10T11:20:39Z</cp:lastPrinted>
  <dcterms:created xsi:type="dcterms:W3CDTF">2017-07-25T07:57:10Z</dcterms:created>
  <dcterms:modified xsi:type="dcterms:W3CDTF">2019-09-10T11:23:56Z</dcterms:modified>
</cp:coreProperties>
</file>